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285" windowWidth="18315" windowHeight="1164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'1'!$6:$7</definedName>
    <definedName name="_xlnm.Print_Titles" localSheetId="1">'2'!$7:$8</definedName>
    <definedName name="_xlnm.Print_Area" localSheetId="0">'1'!$A$1:$J$48</definedName>
    <definedName name="_xlnm.Print_Area" localSheetId="1">'2'!$A$1:$H$28</definedName>
    <definedName name="_xlnm.Print_Area" localSheetId="2">'3'!$A$1:$K$124</definedName>
    <definedName name="_xlnm.Print_Area" localSheetId="3">'4'!$A$1:$D$20</definedName>
    <definedName name="_xlnm.Print_Area" localSheetId="4">'5'!$A$1:$AE$143</definedName>
    <definedName name="_xlnm.Print_Area" localSheetId="5">'6'!$A$1:$J$117</definedName>
    <definedName name="_xlnm.Print_Area" localSheetId="8">'9'!$A$1:$I$124</definedName>
  </definedNames>
  <calcPr fullCalcOnLoad="1"/>
</workbook>
</file>

<file path=xl/sharedStrings.xml><?xml version="1.0" encoding="utf-8"?>
<sst xmlns="http://schemas.openxmlformats.org/spreadsheetml/2006/main" count="1691" uniqueCount="372">
  <si>
    <t>Доля общей площади многоквартирных домов в которых проведен комплексный капитальный ремонт от общей площади многоквартирных домов требующих капитального ремонта</t>
  </si>
  <si>
    <t>Удельный расход тепловой энергии в многоквартирных домах (в расчете на 1 кв. метр общей площади);</t>
  </si>
  <si>
    <t>Удельный расход холодной воды в многоквартирных домах (в расчете на 1 жителя);</t>
  </si>
  <si>
    <t>Удельный расход горячей воды в многоквартирных домах (в расчете на 1 жителя);</t>
  </si>
  <si>
    <t>Удельный расход электрической энергии в многоквартирных домах (в расчете на 1 кв. метр общей площади);</t>
  </si>
  <si>
    <t>Удельный расход природного газа в многоквартирных домах с индивидуальными системами газового отопления (в расчете на 1 кв. метр общей площади);</t>
  </si>
  <si>
    <t>Удельный расход природного газа в многоквартирных домах с иными системами теплоснабжения (в расчете на 1 жителя);</t>
  </si>
  <si>
    <t>Значения показателей</t>
  </si>
  <si>
    <t>Сведения</t>
  </si>
  <si>
    <t>№
п/п</t>
  </si>
  <si>
    <t>Показатель
(индикатор)
(наименование)</t>
  </si>
  <si>
    <t>базовое значение</t>
  </si>
  <si>
    <t>второй год реализации программы</t>
  </si>
  <si>
    <t>ГРБС</t>
  </si>
  <si>
    <t>1.1</t>
  </si>
  <si>
    <t>1.2</t>
  </si>
  <si>
    <t>2.1</t>
  </si>
  <si>
    <t>2.2</t>
  </si>
  <si>
    <t>2.3</t>
  </si>
  <si>
    <t>1.1.1</t>
  </si>
  <si>
    <t>1.1.2</t>
  </si>
  <si>
    <t>1.1.3</t>
  </si>
  <si>
    <t>1.2.1</t>
  </si>
  <si>
    <t>1.3</t>
  </si>
  <si>
    <t>Ед. изм.</t>
  </si>
  <si>
    <t>1.1.</t>
  </si>
  <si>
    <t>3</t>
  </si>
  <si>
    <t>окончания реализации</t>
  </si>
  <si>
    <t>начала реализации</t>
  </si>
  <si>
    <t>Ответственный исполнитель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</si>
  <si>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</si>
  <si>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</si>
  <si>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</si>
  <si>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</si>
  <si>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</si>
  <si>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 xml:space="preserve">Код бюджетной классификации 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</si>
  <si>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</si>
  <si>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</si>
  <si>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</si>
  <si>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</si>
  <si>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</si>
  <si>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</si>
  <si>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</si>
  <si>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за счет средств юридических лиц</t>
  </si>
  <si>
    <t>№ п/п</t>
  </si>
  <si>
    <t>1.2.</t>
  </si>
  <si>
    <t>1.3.</t>
  </si>
  <si>
    <t>за счет средств федерального бюджета**</t>
  </si>
  <si>
    <t>Удельный  вес проб воды, отбор которых произведен из водопроводной сети, и которые не отвечают гигиеническим нормативам по санитарно-химическим показателям</t>
  </si>
  <si>
    <t>Удельный вес проб воды, отбор которых произведен из водопроводной сети,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</si>
  <si>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</si>
  <si>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%</t>
  </si>
  <si>
    <t>четвертый год реализации программы</t>
  </si>
  <si>
    <t>третий год реализации программы</t>
  </si>
  <si>
    <t>1. Нерациональное использование энергетических ресурсов (электрической  и тепловой энергии, холодной и горячей воды). 
2. Недостижение значений целевых показателей.</t>
  </si>
  <si>
    <t xml:space="preserve">1. Капитальный ремонт, замена ветхих инженерных сетей.
2. Уменьшение потерь энергетических ресурсов при их передаче (транспортировке) </t>
  </si>
  <si>
    <t>1. Увеличение аварийности на инженерных сетях, не стабильное обеспечение потребителей энергетическими ресурсами
2. Недостижение значений целевых показателей.</t>
  </si>
  <si>
    <t xml:space="preserve">1. Реализация настоящего мероприятия предполагает реконструкцию, и строительство объектов систем энерго-, теплоснабжения в муниципальных образованиях.
2. Улучшение работы топливно-энергетического и жилищно-коммунального комплексов  </t>
  </si>
  <si>
    <t>1. Нерациональное использование энергетических ресурсов 
2. Увеличение аварийности на инженерных сетях, не стабильное обеспечение потребителей энергетическими ресурсами
3.Недостижение значений целевых показателей</t>
  </si>
  <si>
    <t>Доля потерь электрической, тепловой энергии и воды при ее пердаче в общем объеме переданной тепловой энергии и воды.</t>
  </si>
  <si>
    <t>1.Доля потерь электрической, тепловой энергии и воды при ее пердаче в общем объеме переданной тепловой энергии и воды.
2.Удельный расход топлива на выработку электрической энергии тепловыми электростанциями.
3.Удельный расход топлива на выработку тепловой  энергии тепловыми электростанциями</t>
  </si>
  <si>
    <t>1.Установка коллективных и индивидуальных приборов учета на отпуск коммунальных ресурсов приборов учета 
2.Уменьшение объемов потребления энергетических ресурсов (электрической  и тепловой энергии, холодной и горячей воды)</t>
  </si>
  <si>
    <t xml:space="preserve">1.Удельный  вес проб воды, отбор которых произведен из водопроводной сети, и которые не отвечают гигиеническим нормативам по санитарно-химическим показателям
2.Удельный вес проб воды, отбор которых произведен из водопроводной сети, и которые не отвечают гигиеническим нормативам по микробиологическим показателям
3.Доля уличной водопроводной сети, нуждающейся в замене
</t>
  </si>
  <si>
    <t>Основное мероприятие 2.2.  "Проведение мероприятий, направленных      на реконструкцию и  строительство систем водоснабжения "</t>
  </si>
  <si>
    <t xml:space="preserve">1.Доля уличной канализационной сети, нуждающейся в замене.
2.Доля сточных вод, очищенных до нормативных значений, в общем объеме сточных вод, пропущенных через очистные сооружения
3. Объем сточных вод, пропущенных через очистные сооружения, в общем объеме сточных вод
</t>
  </si>
  <si>
    <t>Увеличение социальной напряженности</t>
  </si>
  <si>
    <t>Общая площадь отремонтированных придомовых проездов</t>
  </si>
  <si>
    <t>Общая протяженность отремонтированных линий наружного освещения</t>
  </si>
  <si>
    <t>Количество обустроенных и восстановленных детских площадок</t>
  </si>
  <si>
    <t>1. Нерациональное использование водныхресурсов 
2. Увеличение аварийности на объектах водоснабжения, водоотведения,  водопроводных и канализационных сетяхх, не стабильное обеспечение потребителей питьевой водой и услугой по водоотведения.
3.Недостижение значений целевых показателей</t>
  </si>
  <si>
    <t>1. Доля уличной водопроводной сети, нуждающейся в замене.
2.Число аварий в системах водоснабжения, водоотведения и очистки сточных вод
3Доля уличной канализационной сети, нуждающейся в замене.
4.Доля сточных вод, очищенных до нормативных значений, в общем объеме сточных вод, пропущенных через очистные сооружения</t>
  </si>
  <si>
    <t>3.1</t>
  </si>
  <si>
    <t>3.2</t>
  </si>
  <si>
    <t>3.3</t>
  </si>
  <si>
    <t>шт</t>
  </si>
  <si>
    <t>1.1.4</t>
  </si>
  <si>
    <t>1.1.5</t>
  </si>
  <si>
    <t>1.1.6</t>
  </si>
  <si>
    <t>1.1.7</t>
  </si>
  <si>
    <t>1.1.8</t>
  </si>
  <si>
    <t>1.2.2</t>
  </si>
  <si>
    <t>1.2.3</t>
  </si>
  <si>
    <t>1.3.1</t>
  </si>
  <si>
    <t>1.3.2</t>
  </si>
  <si>
    <t>1.3.3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</si>
  <si>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Пенжинского района</t>
  </si>
  <si>
    <t>Доля объема производства электрической энергии генерирующими объектами, функционирующими на основе использования возобновляемых источников энергии, в совокупном объеме производства электрической энергии на территорииПенжинского района (без учета гидроэлектростанций установленной мощностью свыше 25 МВт);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</si>
  <si>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Пенжинского района;</t>
  </si>
  <si>
    <t>Ввод мощностей генерирующих объектов, функционирующих на основе использования возобновляемых источников энергии, на территории Пенжинского района (без учета гидроэлектростанций установленной мощностью свыше 25 МВт).</t>
  </si>
  <si>
    <t>человек</t>
  </si>
  <si>
    <t>кг у т/тыс. руб.</t>
  </si>
  <si>
    <t>МВт</t>
  </si>
  <si>
    <t>1. Общие целевые показатели в области энергосбережения и повышения энергетической эффективности:</t>
  </si>
  <si>
    <t>2. Целевые показатели в области энергосбережения и повышения энергетической эффективности в государственном секторе:</t>
  </si>
  <si>
    <t>1.2.4</t>
  </si>
  <si>
    <t>1.2.5</t>
  </si>
  <si>
    <t>1.2.6</t>
  </si>
  <si>
    <t>Гкал/кв.м.</t>
  </si>
  <si>
    <t>куб.м/чел</t>
  </si>
  <si>
    <t>удельный расход электрической энергии в многоквартирных домах (в расчете на 1 кв. метр общей площади);</t>
  </si>
  <si>
    <t>кВт/кв.м.</t>
  </si>
  <si>
    <t>3. Целевые показатели в области энергосбережения и повышения энергетической эффективности в жилищном фонде:</t>
  </si>
  <si>
    <t>1.4.1</t>
  </si>
  <si>
    <r>
      <t>м</t>
    </r>
    <r>
      <rPr>
        <sz val="10"/>
        <rFont val="Calibri"/>
        <family val="2"/>
      </rPr>
      <t>²</t>
    </r>
  </si>
  <si>
    <t>4.1</t>
  </si>
  <si>
    <t xml:space="preserve">% </t>
  </si>
  <si>
    <t>4.2</t>
  </si>
  <si>
    <t>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</si>
  <si>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Уменьшение доли многоквартирных домов требующих капитального ремонта</t>
  </si>
  <si>
    <t>1.4</t>
  </si>
  <si>
    <t>1.5.1</t>
  </si>
  <si>
    <t>1.5.2</t>
  </si>
  <si>
    <t>км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</si>
  <si>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 Камчатского края. 
2.Обеспечение питьевой водой нормативного качества</t>
  </si>
  <si>
    <t>3.4</t>
  </si>
  <si>
    <t>3.5</t>
  </si>
  <si>
    <t>3.6</t>
  </si>
  <si>
    <t>Доля ежегодно заменяемых ветхих сетей, нуждающихся в замене, в % от их протяженности</t>
  </si>
  <si>
    <t>ед.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</si>
  <si>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</si>
  <si>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5. Целевые показатели в области предоставления коммунальных услуг :</t>
  </si>
  <si>
    <t>Доля возмещения муниципальными учреждениями предъявленной платы за коммунальные услуги</t>
  </si>
  <si>
    <t>Основное мероприятие 2.3. "Проведение мероприятий,          направленных    на строительство систем водоотведения"</t>
  </si>
  <si>
    <t>1.Планируется реализация мероприятий по устройству парков, скверов, береговой линии, благоустройство мест захоронений, ограждению объектов социальной сферы, парков, скверов. 
2. Комфортные условия для жизнедеятельности населения</t>
  </si>
  <si>
    <t>1. Предусматривается реализация мероприятий, направленных на решение вопросов по проектированию, строительству  объектов канализационного хозяйства. 
2. Улучшение качества предоставления услуги по водоотведению   и улучшение экологической обстановки</t>
  </si>
  <si>
    <t>Связь с показателями муниципальной программы
 (подпрограммы)</t>
  </si>
  <si>
    <t>Последствия нереализации  основного мероприятия</t>
  </si>
  <si>
    <t>Доля объемов электрической, тепловой энергии холодной и горячей воды, расчеты за которую осуществляются с использованием приборов учета</t>
  </si>
  <si>
    <t>1. Предусматривается реализация мероприятий, направленных на установку приборов учета, модернизацию энергомеханического  оборудования,  систем    измерения    количества   и    качества    воды,  укрепление   (восстановление)   зон санитарной охраны источников водоснабжения.
2. Обеспечение питьевой водой нормативного качества</t>
  </si>
  <si>
    <t>1. Нерациональное использование водных ресурсов 
2. Увеличение аварийности на объектах водоотведения и канализационных сетях сетях, не стабильное обеспечение потребителей питьевой водой 
3.Ухудшение качества питьевой воды.
4.Недостижение значений целевых показателей</t>
  </si>
  <si>
    <t>1. Нерациональное использование водных ресурсов 
2. Увеличение аварийности на объектах водоснабжения и водопроводных сетях.
3.Ухудшение качества питьевой воды.
4.Недостижение значений целевых показателей</t>
  </si>
  <si>
    <t>1.Планируется реализация мероприятий по ремонту, капитальному ремонту автомобильных дорог, дворовых территорий многоквартирных домов и проездов к ним.
2.Формирование благоприятных и комфортных условий для жизнедеятельности населения</t>
  </si>
  <si>
    <t>1. Предусматривается реализация мероприятий по ландшафтной организации территорий, устройству газонов,   озеленению
2.Улучшение внешнего облика муниципальных образований</t>
  </si>
  <si>
    <t>1. Доля общей площади капитально отремонтированных многоквартирных домов в общей площади многоквартирных домов построенных до 2000 года. 
2. 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</si>
  <si>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не предусмотрено</t>
  </si>
  <si>
    <t xml:space="preserve">Доля получателей субсидий на оплату жилищно-коммунальных услуг </t>
  </si>
  <si>
    <t>Энергоемкость валового регионального продукта  для фактических условий</t>
  </si>
  <si>
    <t>Основное мероприятие 1.1. "Проведение мероприятий, направленных на ремонт ветхих и аварийных сетей"</t>
  </si>
  <si>
    <t xml:space="preserve">текущий год (оценка) </t>
  </si>
  <si>
    <t xml:space="preserve">очередной год </t>
  </si>
  <si>
    <t xml:space="preserve">первый год реализации программы </t>
  </si>
  <si>
    <t>Приложение  2  к       муниципальной программе "Энергоэффективность,    развитие    энергетики   и коммунального хозяйства,     обеспечение жителей сельского поселения "село Каменское" Пенжинского муниципального района    коммунальными       услугами     и       услугами        по благоустройству территорий  на 2016-2018 годы"</t>
  </si>
  <si>
    <t>Основное мероприятие 2.1. «Проведение технических мероприятий,           направленных на решение вопросов по улучшению работы систем водоснабжения и водоотведения»</t>
  </si>
  <si>
    <t>1. Планируется реализация мероприятий по устройству и восстановлению систем наружного освещения улиц, проездов, дворовых территорий, площадок, парковочных зон, скверов, пешеходных аллей сельского поселения
2. Улучшение внешнего облика муниципальных образований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</si>
  <si>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</si>
  <si>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</si>
  <si>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t>Всего, в том числе:</t>
  </si>
  <si>
    <t>Кроме того планируемые объемы обязательств федерального бюджета</t>
  </si>
  <si>
    <t>1.1.1.</t>
  </si>
  <si>
    <t>1.1.2.</t>
  </si>
  <si>
    <t>014</t>
  </si>
  <si>
    <t>1.1.3.</t>
  </si>
  <si>
    <t>0200000000</t>
  </si>
  <si>
    <t>1.2.1.</t>
  </si>
  <si>
    <t>0210000000</t>
  </si>
  <si>
    <t>"Проведение мероприятий, направленных на ремонт ветхих и аварийных сетей"</t>
  </si>
  <si>
    <t xml:space="preserve"> «Проведение технических мероприятий,           направленных на решение вопросов по улучшению работы систем водоснабжения и водоотведения»</t>
  </si>
  <si>
    <t>1.2.2.</t>
  </si>
  <si>
    <t>1.2.3.</t>
  </si>
  <si>
    <t xml:space="preserve">  "Проведение мероприятий, направленных      на реконструкцию и  строительство систем водоснабжения "</t>
  </si>
  <si>
    <t xml:space="preserve"> "Проведение мероприятий,          направленных    на строительство систем водоотведения"</t>
  </si>
  <si>
    <t>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</si>
  <si>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1.3.4</t>
  </si>
  <si>
    <t>1.3.5</t>
  </si>
  <si>
    <t>1.3.6</t>
  </si>
  <si>
    <t>0210100000</t>
  </si>
  <si>
    <t>0210200000</t>
  </si>
  <si>
    <t>0210300000</t>
  </si>
  <si>
    <t>0220000000</t>
  </si>
  <si>
    <t>0220100000</t>
  </si>
  <si>
    <t>0220200000</t>
  </si>
  <si>
    <t>0220300000</t>
  </si>
  <si>
    <t>0230000000</t>
  </si>
  <si>
    <t>0230100000</t>
  </si>
  <si>
    <t>0230200000</t>
  </si>
  <si>
    <t>0230300000</t>
  </si>
  <si>
    <t>0230400000</t>
  </si>
  <si>
    <t>0230500000</t>
  </si>
  <si>
    <t>0230600000</t>
  </si>
  <si>
    <t>0240000000</t>
  </si>
  <si>
    <t>0240100000</t>
  </si>
  <si>
    <t>Основное мероприятие 1.4.  "Оплата коммунальных услуг муниципальными учреждениями"</t>
  </si>
  <si>
    <t>Увеличение кредиторской задолженности перед энергоснабжающей организацией</t>
  </si>
  <si>
    <t xml:space="preserve">Основное мероприятие 3.1. "Ремонт, реконструкция и содержание уличных сетей наружного освещения" </t>
  </si>
  <si>
    <t>Основное мероприятие 3.4.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</si>
  <si>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 xml:space="preserve">  "Оплата коммунальных услуг муниципальными учреждениями"</t>
  </si>
  <si>
    <t>0210400000</t>
  </si>
  <si>
    <t xml:space="preserve"> "Ремонт, реконструкция и содержание уличных сетей наружного освещения" </t>
  </si>
  <si>
    <t>Таблица 6</t>
  </si>
  <si>
    <t>№</t>
  </si>
  <si>
    <t>Наименование подпрограммы, контрольного события программы</t>
  </si>
  <si>
    <t>ответственный исполнитель
(ИОГВ/Ф.И.О.)</t>
  </si>
  <si>
    <t>срок реализации
(дата)</t>
  </si>
  <si>
    <t>Х</t>
  </si>
  <si>
    <t>2</t>
  </si>
  <si>
    <t>Таблица 5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</si>
  <si>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</si>
  <si>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t>Наименование основного мероприятия, РВЦП,   контрольного события программы</t>
  </si>
  <si>
    <t>Объем ресурсного обеспечения,
тыс. руб.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</si>
  <si>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</si>
  <si>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Ответст-венный испол-нитель
(ИОГВ/
Ф.И.О.)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</si>
  <si>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</si>
  <si>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</si>
  <si>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</si>
  <si>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t>График реализации (месяц/квартал)</t>
  </si>
  <si>
    <t>всего</t>
  </si>
  <si>
    <t>1.</t>
  </si>
  <si>
    <t>х</t>
  </si>
  <si>
    <t>Всего:</t>
  </si>
  <si>
    <t>федеральный бюджет</t>
  </si>
  <si>
    <t>краевой бюджет</t>
  </si>
  <si>
    <t>местные бюджеты</t>
  </si>
  <si>
    <t>муниципальные внебюджетные фонды</t>
  </si>
  <si>
    <t>юридические лица</t>
  </si>
  <si>
    <t>2.</t>
  </si>
  <si>
    <t>3.</t>
  </si>
  <si>
    <t>Всего по программе</t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</si>
  <si>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</si>
  <si>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</si>
  <si>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 xml:space="preserve">Форма мониторинга реализации муниципальной программы </t>
  </si>
  <si>
    <t xml:space="preserve">отчетный период </t>
  </si>
  <si>
    <t>Ответственный исполнитель:</t>
  </si>
  <si>
    <t xml:space="preserve">№ </t>
  </si>
  <si>
    <t>Наименование ВЦП, основного мероприятия, мероприятия ФЦП, контрольного события программы</t>
  </si>
  <si>
    <t>Расходы на реализацию муниципальной программы, 
тыс. руб.</t>
  </si>
  <si>
    <t>Ответственный исполнитель (ИОГВ/Ф.И.О.)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</si>
  <si>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</si>
  <si>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</si>
  <si>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</si>
  <si>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Примечание</t>
  </si>
  <si>
    <t xml:space="preserve">предусмотрено </t>
  </si>
  <si>
    <t>профинансировано</t>
  </si>
  <si>
    <t>освоено</t>
  </si>
  <si>
    <t>государственные внебюджетные фонды</t>
  </si>
  <si>
    <t>Контрольное событие программы 1</t>
  </si>
  <si>
    <t>Контрольное событие программы 2</t>
  </si>
  <si>
    <t>Контрольное событие программы 4</t>
  </si>
  <si>
    <t>Таблица 7</t>
  </si>
  <si>
    <t>Сведения о достижении значений показателей (индикаторов)</t>
  </si>
  <si>
    <t>№ 
п/п</t>
  </si>
  <si>
    <t>Ед. измерения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</si>
  <si>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</si>
  <si>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</si>
  <si>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</si>
  <si>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</si>
  <si>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</si>
  <si>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</si>
  <si>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</si>
  <si>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t>Таблица 8</t>
  </si>
  <si>
    <t xml:space="preserve">Сведения </t>
  </si>
  <si>
    <t>основных мероприятий подпрограмм муниципальной программы</t>
  </si>
  <si>
    <t>Наименование ведомственной целевой программы, основного мероприятия</t>
  </si>
  <si>
    <t>Плановый срок</t>
  </si>
  <si>
    <t>Фактический срок</t>
  </si>
  <si>
    <t>Результаты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</si>
  <si>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</si>
  <si>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заплани-рованные</t>
  </si>
  <si>
    <t>достигну-тые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</si>
  <si>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</si>
  <si>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Таблица 9</t>
  </si>
  <si>
    <t>Информация об использовании бюджетных и внебюджетных средств муниципальной программы</t>
  </si>
  <si>
    <t>Расходы
(тыс. руб.), годы</t>
  </si>
  <si>
    <t>предусмотрено на 1 января</t>
  </si>
  <si>
    <t xml:space="preserve">предусмотрено на отчетную дату </t>
  </si>
  <si>
    <t xml:space="preserve">освоено </t>
  </si>
  <si>
    <t xml:space="preserve">Капитальный ремонт, замена ветхих инженерных сетей.
 Уменьшение потерь энергетических ресурсов при их передаче (транспортировке) </t>
  </si>
  <si>
    <t>Установка коллективных и индивидуальных приборов учета на отпуск коммунальных ресурсов приборов учета 
Уменьшение объемов потребления энергетических ресурсов (электрической  и тепловой энергии, холодной и горячей воды)</t>
  </si>
  <si>
    <t xml:space="preserve">Реализация настоящего мероприятия предполагает реконструкцию, и строительство объектов систем энерго-, теплоснабжения в муниципальных образованиях.
 Улучшение работы топливно-энергетического и жилищно-коммунального комплексов  </t>
  </si>
  <si>
    <t xml:space="preserve"> Предусматривается реализация мероприятий, направленных на установку приборов учета, модернизацию энергомеханического  оборудования,  систем    измерения    количества   и    качества    воды,  укрепление   (восстановление)   зон санитарной охраны источников водоснабжения.
 Обеспечение питьевой водой нормативного качества</t>
  </si>
  <si>
    <t xml:space="preserve">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 Камчатского края. 
Обеспечение питьевой водой нормативного качества</t>
  </si>
  <si>
    <t xml:space="preserve"> Предусматривается реализация мероприятий, направленных на решение вопросов по проектированию, строительству  объектов канализационного хозяйства. 
 Улучшение качества предоставления услуги по водоотведению   и улучшение экологической обстановки</t>
  </si>
  <si>
    <t xml:space="preserve"> Планируется реализация мероприятий по устройству и восстановлению систем наружного освещения улиц, проездов, дворовых территорий, площадок, парковочных зон, скверов, пешеходных аллей сельского поселения
 Улучшение внешнего облика муниципальных образований</t>
  </si>
  <si>
    <t>Планируется реализация мероприятий по ремонту, капитальному ремонту автомобильных дорог, дворовых территорий многоквартирных домов и проездов к ним.
Формирование благоприятных и комфортных условий для жизнедеятельности населения</t>
  </si>
  <si>
    <t>Предусматривается реализация мероприятий по ландшафтной организации территорий, устройству газонов,   озеленению
Улучшение внешнего облика муниципальных образований</t>
  </si>
  <si>
    <t>Планируется реализация мероприятий по устройству парков, скверов, береговой линии, благоустройство мест захоронений, ограждению объектов социальной сферы, парков, скверов. 
 Комфортные условия для жизнедеятельности населения</t>
  </si>
  <si>
    <t xml:space="preserve"> Планируется реализация мероприятий по устройству новых и обустройству существующих детских площадок, площадок отдыха, хозяйственных площадок. 
Комфортные условия для жизнедеятельности населения</t>
  </si>
  <si>
    <t>Удельный вес проб воды, отбор которых произведен из водопроводной сети, не отвечающий гигиеническим нормативам по санитарно-химическим показателям, составляет 21,34%</t>
  </si>
  <si>
    <t>Удельный вес проб воды, отбор которых произведен из водопроводной сети, не отвечающих гигиеническим нормативам по микробиологическим показателям, составляет менее 1%</t>
  </si>
  <si>
    <t xml:space="preserve"> Объем сточных вод, пропущенных через очистные сооружения, в общем объеме сточных вод составляет 0%</t>
  </si>
  <si>
    <t>4</t>
  </si>
  <si>
    <t>Доля многоквартирных домов в Пенжинском районе, требующих капитального ремонта уменьшена на 5%</t>
  </si>
  <si>
    <t>Отремонтировано 4500 м2 придомовых проездов</t>
  </si>
  <si>
    <t>Отремонтировано 1,12 км линий наружного освещения</t>
  </si>
  <si>
    <t>Обустроено и улучшено 20% территории сельского поселения</t>
  </si>
  <si>
    <t>Таблица 4</t>
  </si>
  <si>
    <t xml:space="preserve"> "Прочие мероприятия по благоустройству территорий села"</t>
  </si>
  <si>
    <t>Основное мероприятие 3.5. "Прочие мероприятия  по благоустройству территорий села"</t>
  </si>
  <si>
    <t>1. Планируется реализация мероприятий по  обустройству существующих детских площадок, площадок отдыха, хозяйственных площадок. 
2. комфортные условия для жизнедеятельности населения</t>
  </si>
  <si>
    <t>2019, квартал</t>
  </si>
  <si>
    <t>декабрь 2018 года</t>
  </si>
  <si>
    <t>июнь-август 2018 года</t>
  </si>
  <si>
    <t>январь-декабрь 2018 года</t>
  </si>
  <si>
    <t>июнь-октябрь 2018</t>
  </si>
  <si>
    <t>2018 год, месяц</t>
  </si>
  <si>
    <t>2020, квартал</t>
  </si>
  <si>
    <t>2018</t>
  </si>
  <si>
    <t>2022</t>
  </si>
  <si>
    <t>Таблица 1</t>
  </si>
  <si>
    <t>Таблица 2</t>
  </si>
  <si>
    <t>о показателях (индикаторах) муниципальной программы сельского поселения "село Манилы" Пенжинского муниципального района Камчатского края  и подпрограмм муниципальной  программы сельского поселения "село Манилы" Пенжинского муниципального района Камчатского края  «Энергоэффективность,  развитие энергетики и коммунального хозяйства, обеспечение жителей сельского поселения "село Манилы"  Пенжинского муниципального района Камчатского края коммунальными услугами и услугами по благоустройству территорий  на 2018-2022 годы»</t>
  </si>
  <si>
    <t>Муниципальная  программа сельского поселения "село Манилы" Пенжинского муниципального района Камчатского края «Энергоэффективность,  развитие энергетики и коммунального хозяйства, обеспечение жителей сельского поселения "село Манилы" Пенжинского муни ципального района  коммунальными услугами и услугами по благоустройству территорий  на 2018-2022 годы»</t>
  </si>
  <si>
    <t>Количество введенных в эксплуатацию объектов энерго- и теплоснабжения на территории сельского поселения "село Манилы"</t>
  </si>
  <si>
    <t>Подпрограмма 1 "Энергосбережение и повышение энергетической эффективности в сельском поселении "село Манилы"</t>
  </si>
  <si>
    <t>Отношение расходов на приобретение энергетических ресурсов  к объему валового регионального продукта сельского поселения "село Манилы"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</si>
  <si>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сельского поселения "село Манилы";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</si>
  <si>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сельского поселения "село Манилы"</t>
  </si>
  <si>
    <t>Подпрограмма  2 "Чистая вода в сельском поселении "село Манилы"</t>
  </si>
  <si>
    <t>Подпрограмма 3 "Благоустройство территорий муниципальных образований в сельском поселении "село Манилы"</t>
  </si>
  <si>
    <t>Подпрограмма 4 "Капитальный ремонт многоквартирных домов в сельском поселении "село Манилы"</t>
  </si>
  <si>
    <t xml:space="preserve"> основных мероприятий муниципальной программы сельского поселения "село Манилы" Пенжинского муниципального района Камчатского края  "Энергоэффективность,  развитие энергетики и коммунального хозяйства, обеспечение жителей сельского поселения "село Манилы"  Пенжинского муниципального района Камчатского края коммунальными услугами и услугами по благоустройству территорий  на 2018-2022 годы"</t>
  </si>
  <si>
    <t>Муниципальная программа сельского поселения "село Манилы" Пенжинского муниципального района Камчатского края "Энергоэффективность,  развитие энергетики и коммунального хозяйства, обеспечение жителей сельского поселения "село Манилы" Пенжинского муниципального района  коммунальными услугами и услугами по благоустройству территорий  на 2018-2022 годы"</t>
  </si>
  <si>
    <t>Подпрограмма 1  "Энергосбережение и повышение энергетической эффективности в сельском поселении "село Манилы"</t>
  </si>
  <si>
    <t>Основное мероприятие 1.2. "Проведение  мероприятий по установке коллективных (общедомовых) приборов учета  в многоквартирных домах в сельском поселении "село Манилы"индивидуальных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</si>
  <si>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Основное мероприятие 1.3. "Модернизация систем энерго-, теплоснабжения на территории сельского поселения "село Манилы"</t>
  </si>
  <si>
    <t>Подпрограмма 2 "Чистая вода в сельском поселении "село Манилы"</t>
  </si>
  <si>
    <t>Подпрограмма 3 "Благоустройство территорий  сельского поселения "село Манилы""</t>
  </si>
  <si>
    <t xml:space="preserve">Основное мероприятие 3.2. «Капитальный ремонт и ремонт автомобильных дорог общего пользования сельского поселения «село Манилы» (в том числе элементов улично-дорожной сети, включая тротуары и парковки), дворовых территорий многоквартирных домов и проездов к ним». </t>
  </si>
  <si>
    <t>Основное мероприятие 3.3. «Ландшафтная организация  территории, в том числе  озеленение на территории сельского поселения «село Манилы»</t>
  </si>
  <si>
    <t>Основное мероприятие 3.6. "Обеспечение дорожной деятельности в отношении автомобильных дорог общего пользования на территории сельского поселения "село Манилы"</t>
  </si>
  <si>
    <t>Подпрограмма 4  "Капитальный ремонт многоквартирных домов в сельском поселении "село Манилы""</t>
  </si>
  <si>
    <t>Основное мероприятие 4.1. "Капитальный ремонт многоквартирных домов в сельском поселении "село Манилы"</t>
  </si>
  <si>
    <t xml:space="preserve"> "Проведение  мероприятий по установке коллективных (общедомовых) приборов учета  в многоквартирных домах в сельском поселении "село Манилы"индивидуальных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</si>
  <si>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"Модернизация систем энерго-, теплоснабжения на территории сельского поселения "село Манилы"</t>
  </si>
  <si>
    <t xml:space="preserve">«Капитальный ремонт и ремонт автомобильных дорог общего пользования сельского поселения «село Манилы» (в том числе элементов улично-дорожной сети, включая тротуары и парковки), дворовых территорий многоквартирных домов и проездов к ним». </t>
  </si>
  <si>
    <t>«Ландшафтная организация  территории, в том числе  озеленение на территории сельского поселения «село Манилы»</t>
  </si>
  <si>
    <t xml:space="preserve"> "Обеспечение дорожной деятельности в отношении автомобильных дорог общего пользования на территории сельского поселения "село Манилы"</t>
  </si>
  <si>
    <t xml:space="preserve"> "Капитальный ремонт многоквартирных домов в сельском поселении "село Манилы"</t>
  </si>
  <si>
    <t>План реализации муниципальной программы сельского поселения "село Манилы" Пенжинского муниципального района Камчатского края «Энергоэффективность,  развитие энергетики и коммунального хозяйства, обеспечение жителей сельского поселения "село Манилы"  Пенжинского муниципального района Камчатского края коммунальными услугами и услугами по благоустройству территорий  на 2018-2022 годы»</t>
  </si>
  <si>
    <t>Администрация сельского поселения "село Манилы"</t>
  </si>
  <si>
    <t>Энергоемкость валового регионального продукта сельского поселения "село Манилы"  для фактических условий составляет 13,83 кг у т/тыс. руб.</t>
  </si>
  <si>
    <t>Отношение расходов на приобретение энергетических ресурсов  к объему валового регионального продукта  сельского поселения "село Манилы" 38,49%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</si>
  <si>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сельского поселения "селоМанилы"</t>
  </si>
  <si>
    <t>Администрация сельского поселения "селоМанилы"</t>
  </si>
  <si>
    <t>Подпрограмма 3 "Благоустройство территорий  сельского поселения "село Манилы"</t>
  </si>
  <si>
    <t>Подпрограмма 4  "Капитальный ремонт многоквартирных домов в сельском поселении "селоМанилы"</t>
  </si>
  <si>
    <t>Подпрограмма 4  "Капитальный ремонт многоквартирных домов в сельском поселении "село Манилы"</t>
  </si>
  <si>
    <t>931</t>
  </si>
  <si>
    <t>Администрация сельского поселения "село Манилы" Пенжинского муниципального района Камчатского края Линков Л.М.</t>
  </si>
  <si>
    <t>Таблица 3</t>
  </si>
  <si>
    <t>24,38204</t>
  </si>
  <si>
    <t>Линков Л.М.</t>
  </si>
  <si>
    <t>Основное мероприятие 2.1. «Проведение технических мероприятий, направленных на решение вопросов по улучшению работы систем водоснабжения и водоотведения»</t>
  </si>
  <si>
    <t>497,30000</t>
  </si>
  <si>
    <t>200,00000</t>
  </si>
  <si>
    <t>Основное мероприятие 3.5. "Прочие мероприятия по благоустройству территорий села"</t>
  </si>
  <si>
    <t>Контрольное событие программы 3</t>
  </si>
  <si>
    <t>Контрольное событие программ</t>
  </si>
  <si>
    <t>ежегодно на постоянной основе</t>
  </si>
  <si>
    <t>Основное мероприятие 4.3 "Прочие мероприятия по благоустройству территорий села"</t>
  </si>
  <si>
    <t>Основное мероприятие 2.2. "Проведение мероприятий, направленных      на реконструкцию и  строительство систем водоснабжения "</t>
  </si>
  <si>
    <t>Подпрограмма 3 " Благоустройство территории сельского поселения "село Манилы"</t>
  </si>
  <si>
    <t>Основное мероприятие 3.1. "Обеспечение дорожной деятельности в отношении автомобильных дорог общего пользования на территории сельского поселения "село Манилы""</t>
  </si>
  <si>
    <t>Наименование муниципальной программы: Муниципальная программа сельского поселения "село Манилы" Пенжинского муниципального района Камчатского края "Энергосбережение, развитие энергетики и коммунального хозяйства, обеспечение эителей сельского поселения "село Манилы" Пенжинского муниципального района Камчатского края коммунальными услугами и услугами по благоустройству территорий на 2018-2022годы"</t>
  </si>
  <si>
    <t>Администрация сельского поселения «село Манилы» Пенжинского муниципального района Камчатского края</t>
  </si>
  <si>
    <t>4 квартал</t>
  </si>
  <si>
    <t>Основное мероприятие  "Проведение мероприятий, направленных на ремонт ветхих и аварийных сетей"</t>
  </si>
  <si>
    <t>Основное мероприятие "Проведение  мероприятий по установке коллективных (общедомовых) приборов учета  в многоквартирных домах в сельском поселении "село Манилы"индивидуальных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</si>
  <si>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Основное мероприятие "Модернизация систем энерго-, теплоснабжения на территории сельского поселения "село Манилы"</t>
  </si>
  <si>
    <t>Основное мероприятие  "Оплата коммунальных услуг муниципальными учреждениями"</t>
  </si>
  <si>
    <t>Основное мероприятие  "Проведение мероприятий, направленных      на реконструкцию и  строительство систем водоснабжения "</t>
  </si>
  <si>
    <t>Основное мероприятие  "Проведение мероприятий,          направленных    на строительство систем водоотведения"</t>
  </si>
  <si>
    <t>Основное мероприятие  «Проведение технических мероприятий, направленных на решение вопросов по улучшению работы систем водоснабжения и водоотведения»</t>
  </si>
  <si>
    <t xml:space="preserve">Основное мероприятие "Ремонт, реконструкция и содержание уличных сетей наружного освещения" </t>
  </si>
  <si>
    <t xml:space="preserve">Основное мероприятие «Капитальный ремонт и ремонт автомобильных дорог общего пользования сельского поселения «село Манилы» (в том числе элементов улично-дорожной сети, включая тротуары и парковки), дворовых территорий многоквартирных домов и проездов к ним». </t>
  </si>
  <si>
    <t>Основное мероприятие «Ландшафтная организация  территории, в том числе  озеленение на территории сельского поселения «село Манилы»</t>
  </si>
  <si>
    <t>Основное мероприятие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</si>
  <si>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Основное мероприятие "Прочие мероприятия  по благоустройству территорий села"</t>
  </si>
  <si>
    <t>Основное мероприятие  "Обеспечение дорожной деятельности в отношении автомобильных дорог общего пользования на территории сельского поселения "село Манилы"</t>
  </si>
  <si>
    <t>Основное мероприятие "Капитальный ремонт многоквартирных домов в сельском поселении "село Манилы"</t>
  </si>
  <si>
    <t xml:space="preserve">Администрация сельского поселения "село Манилы" Пенжинского муниципального района Камчатского края </t>
  </si>
  <si>
    <t>Основное мероприятие 1.3. "Модернизация систем энерго-, теплоснабжения на территории сельского поселения село Манилы""</t>
  </si>
  <si>
    <t>2019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</si>
</sst>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_р_._-;\-* #,##0.00000_р_._-;_-* &quot;-&quot;?????_р_._-;_-@_-"/>
    <numFmt numFmtId="189" formatCode="0.00000"/>
    <numFmt numFmtId="190" formatCode="#,##0.00000"/>
    <numFmt numFmtId="191" formatCode="_-* #,##0.00000_р_._-;\-* #,##0.00000_р_._-;_-* &quot;-&quot;???_р_._-;_-@_-"/>
    <numFmt numFmtId="192" formatCode="#,##0.000"/>
    <numFmt numFmtId="193" formatCode="#,##0.0000"/>
    <numFmt numFmtId="194" formatCode="[$-FC19]d\ mmmm\ yyyy\ &quot;г.&quot;"/>
    <numFmt numFmtId="195" formatCode="000000"/>
    <numFmt numFmtId="196" formatCode="0.000"/>
    <numFmt numFmtId="197" formatCode="0.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0000"/>
  </numFmts>
  <fonts count="6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name val="Arial Cyr"/>
      <family val="0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5"/>
      <name val="Arial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2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thin"/>
      <bottom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vertical="top"/>
    </xf>
    <xf numFmtId="189" fontId="3" fillId="0" borderId="0" xfId="0" applyNumberFormat="1" applyFont="1" applyFill="1" applyBorder="1" applyAlignment="1">
      <alignment vertical="top"/>
    </xf>
    <xf numFmtId="190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90" fontId="3" fillId="10" borderId="0" xfId="0" applyNumberFormat="1" applyFont="1" applyFill="1" applyBorder="1" applyAlignment="1">
      <alignment vertical="top"/>
    </xf>
    <xf numFmtId="190" fontId="3" fillId="1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32" borderId="0" xfId="0" applyFont="1" applyFill="1" applyAlignment="1">
      <alignment vertical="top"/>
    </xf>
    <xf numFmtId="0" fontId="12" fillId="32" borderId="0" xfId="0" applyFont="1" applyFill="1" applyAlignment="1">
      <alignment vertical="top"/>
    </xf>
    <xf numFmtId="0" fontId="15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/>
    </xf>
    <xf numFmtId="0" fontId="3" fillId="32" borderId="0" xfId="0" applyFont="1" applyFill="1" applyAlignment="1">
      <alignment vertical="top"/>
    </xf>
    <xf numFmtId="49" fontId="1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 wrapText="1"/>
    </xf>
    <xf numFmtId="49" fontId="12" fillId="32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190" fontId="3" fillId="33" borderId="10" xfId="0" applyNumberFormat="1" applyFont="1" applyFill="1" applyBorder="1" applyAlignment="1">
      <alignment horizontal="right" vertical="top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90" fontId="3" fillId="33" borderId="10" xfId="0" applyNumberFormat="1" applyFont="1" applyFill="1" applyBorder="1" applyAlignment="1">
      <alignment horizontal="right"/>
    </xf>
    <xf numFmtId="190" fontId="3" fillId="33" borderId="10" xfId="0" applyNumberFormat="1" applyFont="1" applyFill="1" applyBorder="1" applyAlignment="1">
      <alignment horizontal="right" wrapText="1"/>
    </xf>
    <xf numFmtId="190" fontId="3" fillId="33" borderId="17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vertical="center" wrapText="1"/>
    </xf>
    <xf numFmtId="190" fontId="12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190" fontId="10" fillId="33" borderId="10" xfId="0" applyNumberFormat="1" applyFont="1" applyFill="1" applyBorder="1" applyAlignment="1">
      <alignment horizontal="right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190" fontId="10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190" fontId="12" fillId="33" borderId="17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10" fillId="33" borderId="10" xfId="0" applyNumberFormat="1" applyFont="1" applyFill="1" applyBorder="1" applyAlignment="1">
      <alignment horizontal="center" vertical="top"/>
    </xf>
    <xf numFmtId="0" fontId="12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49" fontId="3" fillId="33" borderId="18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/>
    </xf>
    <xf numFmtId="0" fontId="1" fillId="33" borderId="16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left" vertical="top" wrapText="1"/>
    </xf>
    <xf numFmtId="189" fontId="1" fillId="33" borderId="20" xfId="0" applyNumberFormat="1" applyFont="1" applyFill="1" applyBorder="1" applyAlignment="1">
      <alignment horizontal="right" vertical="top" wrapText="1"/>
    </xf>
    <xf numFmtId="49" fontId="17" fillId="33" borderId="21" xfId="0" applyNumberFormat="1" applyFont="1" applyFill="1" applyBorder="1" applyAlignment="1">
      <alignment horizontal="left" vertical="top" wrapText="1"/>
    </xf>
    <xf numFmtId="189" fontId="17" fillId="33" borderId="21" xfId="0" applyNumberFormat="1" applyFont="1" applyFill="1" applyBorder="1" applyAlignment="1">
      <alignment horizontal="right" vertical="top" wrapText="1"/>
    </xf>
    <xf numFmtId="0" fontId="10" fillId="33" borderId="0" xfId="0" applyFont="1" applyFill="1" applyAlignment="1">
      <alignment vertical="top"/>
    </xf>
    <xf numFmtId="49" fontId="17" fillId="33" borderId="22" xfId="0" applyNumberFormat="1" applyFont="1" applyFill="1" applyBorder="1" applyAlignment="1">
      <alignment horizontal="left" vertical="top" wrapText="1"/>
    </xf>
    <xf numFmtId="189" fontId="17" fillId="33" borderId="22" xfId="0" applyNumberFormat="1" applyFont="1" applyFill="1" applyBorder="1" applyAlignment="1">
      <alignment horizontal="right" vertical="top" wrapText="1"/>
    </xf>
    <xf numFmtId="198" fontId="1" fillId="33" borderId="20" xfId="0" applyNumberFormat="1" applyFont="1" applyFill="1" applyBorder="1" applyAlignment="1">
      <alignment horizontal="right" vertical="top" wrapText="1"/>
    </xf>
    <xf numFmtId="200" fontId="17" fillId="33" borderId="21" xfId="0" applyNumberFormat="1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left" vertical="top" wrapText="1"/>
    </xf>
    <xf numFmtId="189" fontId="18" fillId="33" borderId="1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vertical="top"/>
    </xf>
    <xf numFmtId="0" fontId="18" fillId="33" borderId="22" xfId="0" applyFont="1" applyFill="1" applyBorder="1" applyAlignment="1">
      <alignment horizontal="left" vertical="top" wrapText="1"/>
    </xf>
    <xf numFmtId="189" fontId="18" fillId="33" borderId="22" xfId="0" applyNumberFormat="1" applyFont="1" applyFill="1" applyBorder="1" applyAlignment="1">
      <alignment horizontal="right" vertical="top" wrapText="1"/>
    </xf>
    <xf numFmtId="49" fontId="1" fillId="33" borderId="22" xfId="0" applyNumberFormat="1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2" fontId="17" fillId="33" borderId="21" xfId="0" applyNumberFormat="1" applyFont="1" applyFill="1" applyBorder="1" applyAlignment="1">
      <alignment horizontal="right" vertical="top" wrapText="1"/>
    </xf>
    <xf numFmtId="49" fontId="17" fillId="33" borderId="21" xfId="0" applyNumberFormat="1" applyFont="1" applyFill="1" applyBorder="1" applyAlignment="1">
      <alignment horizontal="right" vertical="top" wrapText="1"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90" fontId="17" fillId="33" borderId="21" xfId="0" applyNumberFormat="1" applyFont="1" applyFill="1" applyBorder="1" applyAlignment="1">
      <alignment horizontal="right" vertical="top" wrapText="1"/>
    </xf>
    <xf numFmtId="2" fontId="17" fillId="33" borderId="21" xfId="0" applyNumberFormat="1" applyFont="1" applyFill="1" applyBorder="1" applyAlignment="1">
      <alignment horizontal="left" vertical="top" wrapText="1"/>
    </xf>
    <xf numFmtId="189" fontId="1" fillId="33" borderId="0" xfId="0" applyNumberFormat="1" applyFont="1" applyFill="1" applyAlignment="1">
      <alignment/>
    </xf>
    <xf numFmtId="198" fontId="17" fillId="33" borderId="21" xfId="0" applyNumberFormat="1" applyFont="1" applyFill="1" applyBorder="1" applyAlignment="1">
      <alignment horizontal="left" vertical="top" wrapText="1"/>
    </xf>
    <xf numFmtId="198" fontId="1" fillId="33" borderId="0" xfId="0" applyNumberFormat="1" applyFont="1" applyFill="1" applyAlignment="1">
      <alignment/>
    </xf>
    <xf numFmtId="0" fontId="3" fillId="33" borderId="16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189" fontId="64" fillId="33" borderId="0" xfId="0" applyNumberFormat="1" applyFont="1" applyFill="1" applyAlignment="1">
      <alignment/>
    </xf>
    <xf numFmtId="190" fontId="17" fillId="33" borderId="22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vertical="top" wrapText="1"/>
    </xf>
    <xf numFmtId="189" fontId="17" fillId="33" borderId="21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190" fontId="3" fillId="0" borderId="0" xfId="0" applyNumberFormat="1" applyFont="1" applyAlignment="1">
      <alignment/>
    </xf>
    <xf numFmtId="4" fontId="17" fillId="33" borderId="21" xfId="0" applyNumberFormat="1" applyFont="1" applyFill="1" applyBorder="1" applyAlignment="1">
      <alignment horizontal="left" vertical="top" wrapText="1"/>
    </xf>
    <xf numFmtId="190" fontId="1" fillId="0" borderId="0" xfId="0" applyNumberFormat="1" applyFont="1" applyFill="1" applyAlignment="1">
      <alignment/>
    </xf>
    <xf numFmtId="0" fontId="4" fillId="0" borderId="0" xfId="0" applyFont="1" applyAlignment="1">
      <alignment horizontal="right" wrapText="1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/>
    </xf>
    <xf numFmtId="49" fontId="1" fillId="0" borderId="19" xfId="0" applyNumberFormat="1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16" fontId="3" fillId="33" borderId="11" xfId="0" applyNumberFormat="1" applyFont="1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horizontal="left" vertical="top" wrapText="1"/>
    </xf>
    <xf numFmtId="0" fontId="8" fillId="33" borderId="28" xfId="0" applyFont="1" applyFill="1" applyBorder="1" applyAlignment="1">
      <alignment vertical="top" wrapText="1"/>
    </xf>
    <xf numFmtId="16" fontId="3" fillId="33" borderId="11" xfId="0" applyNumberFormat="1" applyFont="1" applyFill="1" applyBorder="1" applyAlignment="1">
      <alignment horizontal="center" vertical="top" wrapText="1"/>
    </xf>
    <xf numFmtId="16" fontId="3" fillId="33" borderId="16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vertical="top" wrapText="1"/>
    </xf>
    <xf numFmtId="49" fontId="0" fillId="33" borderId="16" xfId="0" applyNumberFormat="1" applyFill="1" applyBorder="1" applyAlignment="1">
      <alignment vertical="top" wrapText="1"/>
    </xf>
    <xf numFmtId="49" fontId="0" fillId="33" borderId="13" xfId="0" applyNumberFormat="1" applyFill="1" applyBorder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195" fontId="10" fillId="32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justify" vertical="top"/>
    </xf>
    <xf numFmtId="0" fontId="1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1" fillId="33" borderId="11" xfId="0" applyNumberFormat="1" applyFont="1" applyFill="1" applyBorder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23" xfId="0" applyNumberFormat="1" applyFont="1" applyFill="1" applyBorder="1" applyAlignment="1">
      <alignment horizontal="left" vertical="top" wrapText="1"/>
    </xf>
    <xf numFmtId="0" fontId="1" fillId="33" borderId="32" xfId="0" applyNumberFormat="1" applyFont="1" applyFill="1" applyBorder="1" applyAlignment="1">
      <alignment horizontal="left" vertical="top" wrapText="1"/>
    </xf>
    <xf numFmtId="0" fontId="1" fillId="33" borderId="33" xfId="0" applyNumberFormat="1" applyFont="1" applyFill="1" applyBorder="1" applyAlignment="1">
      <alignment horizontal="left" vertical="top" wrapText="1"/>
    </xf>
    <xf numFmtId="0" fontId="1" fillId="33" borderId="34" xfId="0" applyNumberFormat="1" applyFont="1" applyFill="1" applyBorder="1" applyAlignment="1">
      <alignment horizontal="left" vertical="top" wrapText="1"/>
    </xf>
    <xf numFmtId="49" fontId="1" fillId="33" borderId="35" xfId="0" applyNumberFormat="1" applyFont="1" applyFill="1" applyBorder="1" applyAlignment="1">
      <alignment horizontal="center" vertical="top"/>
    </xf>
    <xf numFmtId="49" fontId="1" fillId="33" borderId="36" xfId="0" applyNumberFormat="1" applyFont="1" applyFill="1" applyBorder="1" applyAlignment="1">
      <alignment horizontal="center" vertical="top"/>
    </xf>
    <xf numFmtId="49" fontId="1" fillId="33" borderId="37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49" fontId="1" fillId="33" borderId="39" xfId="0" applyNumberFormat="1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49" fontId="1" fillId="33" borderId="23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H52"/>
  <sheetViews>
    <sheetView showGridLines="0" view="pageBreakPreview" zoomScaleSheetLayoutView="100" workbookViewId="0" topLeftCell="A1">
      <selection activeCell="C41" sqref="C41:D41"/>
    </sheetView>
  </sheetViews>
  <sheetFormatPr defaultColWidth="9.00390625" defaultRowHeight="12.75"/>
  <cols>
    <col min="1" max="1" width="7.00390625" style="106" customWidth="1"/>
    <col min="2" max="2" width="33.75390625" style="61" customWidth="1"/>
    <col min="3" max="3" width="9.125" style="61" customWidth="1"/>
    <col min="4" max="10" width="12.75390625" style="61" customWidth="1"/>
    <col min="11" max="16384" width="9.125" style="61" customWidth="1"/>
  </cols>
  <sheetData>
    <row r="1" spans="1:10" s="60" customFormat="1" ht="20.25" customHeight="1">
      <c r="A1" s="58"/>
      <c r="B1" s="59"/>
      <c r="C1" s="59"/>
      <c r="D1" s="59"/>
      <c r="E1" s="59"/>
      <c r="F1" s="59"/>
      <c r="G1" s="59"/>
      <c r="H1" s="208" t="s">
        <v>297</v>
      </c>
      <c r="I1" s="208"/>
      <c r="J1" s="208"/>
    </row>
    <row r="2" spans="1:10" ht="15.75">
      <c r="A2" s="58"/>
      <c r="B2" s="59"/>
      <c r="C2" s="59"/>
      <c r="D2" s="59"/>
      <c r="E2" s="59"/>
      <c r="F2" s="59"/>
      <c r="G2" s="59"/>
      <c r="H2" s="208"/>
      <c r="I2" s="208"/>
      <c r="J2" s="208"/>
    </row>
    <row r="3" spans="1:10" ht="15.75">
      <c r="A3" s="210" t="s">
        <v>8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75.75" customHeight="1">
      <c r="A4" s="212" t="s">
        <v>299</v>
      </c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3.5" customHeight="1">
      <c r="A5" s="63"/>
      <c r="B5" s="62"/>
      <c r="C5" s="62"/>
      <c r="D5" s="62"/>
      <c r="E5" s="62"/>
      <c r="F5" s="62"/>
      <c r="G5" s="62"/>
      <c r="H5" s="62"/>
      <c r="I5" s="62"/>
      <c r="J5" s="62"/>
    </row>
    <row r="6" spans="1:10" s="66" customFormat="1" ht="15.75">
      <c r="A6" s="213" t="s">
        <v>9</v>
      </c>
      <c r="B6" s="214" t="s">
        <v>10</v>
      </c>
      <c r="C6" s="214" t="s">
        <v>24</v>
      </c>
      <c r="D6" s="211" t="s">
        <v>7</v>
      </c>
      <c r="E6" s="211"/>
      <c r="F6" s="211"/>
      <c r="G6" s="211"/>
      <c r="H6" s="211"/>
      <c r="I6" s="211"/>
      <c r="J6" s="211"/>
    </row>
    <row r="7" spans="1:10" s="66" customFormat="1" ht="63">
      <c r="A7" s="213"/>
      <c r="B7" s="214"/>
      <c r="C7" s="214"/>
      <c r="D7" s="64" t="s">
        <v>11</v>
      </c>
      <c r="E7" s="64" t="s">
        <v>138</v>
      </c>
      <c r="F7" s="64" t="s">
        <v>139</v>
      </c>
      <c r="G7" s="64" t="s">
        <v>140</v>
      </c>
      <c r="H7" s="64" t="s">
        <v>12</v>
      </c>
      <c r="I7" s="67" t="s">
        <v>53</v>
      </c>
      <c r="J7" s="67" t="s">
        <v>52</v>
      </c>
    </row>
    <row r="8" spans="1:10" s="66" customFormat="1" ht="15.75">
      <c r="A8" s="68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</row>
    <row r="9" spans="1:10" s="66" customFormat="1" ht="7.5" customHeight="1">
      <c r="A9" s="219"/>
      <c r="B9" s="220"/>
      <c r="C9" s="220"/>
      <c r="D9" s="220"/>
      <c r="E9" s="220"/>
      <c r="F9" s="220"/>
      <c r="G9" s="220"/>
      <c r="H9" s="220"/>
      <c r="I9" s="220"/>
      <c r="J9" s="220"/>
    </row>
    <row r="10" spans="1:10" s="69" customFormat="1" ht="45" customHeight="1">
      <c r="A10" s="221" t="s">
        <v>300</v>
      </c>
      <c r="B10" s="222"/>
      <c r="C10" s="222"/>
      <c r="D10" s="222"/>
      <c r="E10" s="222"/>
      <c r="F10" s="222"/>
      <c r="G10" s="222"/>
      <c r="H10" s="222"/>
      <c r="I10" s="222"/>
      <c r="J10" s="223"/>
    </row>
    <row r="11" spans="1:10" s="69" customFormat="1" ht="39" customHeight="1">
      <c r="A11" s="70">
        <v>1</v>
      </c>
      <c r="B11" s="71" t="s">
        <v>117</v>
      </c>
      <c r="C11" s="72" t="s">
        <v>51</v>
      </c>
      <c r="D11" s="72">
        <v>6</v>
      </c>
      <c r="E11" s="72">
        <v>6</v>
      </c>
      <c r="F11" s="72">
        <v>6</v>
      </c>
      <c r="G11" s="72">
        <v>6</v>
      </c>
      <c r="H11" s="72">
        <v>6</v>
      </c>
      <c r="I11" s="72">
        <v>6</v>
      </c>
      <c r="J11" s="72">
        <v>6</v>
      </c>
    </row>
    <row r="12" spans="1:10" s="69" customFormat="1" ht="53.25" customHeight="1">
      <c r="A12" s="70">
        <v>2</v>
      </c>
      <c r="B12" s="71" t="s">
        <v>301</v>
      </c>
      <c r="C12" s="72" t="s">
        <v>118</v>
      </c>
      <c r="D12" s="72">
        <v>7</v>
      </c>
      <c r="E12" s="72">
        <v>11</v>
      </c>
      <c r="F12" s="72">
        <v>12</v>
      </c>
      <c r="G12" s="72">
        <v>13</v>
      </c>
      <c r="H12" s="72">
        <v>14</v>
      </c>
      <c r="I12" s="72">
        <v>15</v>
      </c>
      <c r="J12" s="72">
        <v>16</v>
      </c>
    </row>
    <row r="13" spans="1:10" s="69" customFormat="1" ht="57.75" customHeight="1">
      <c r="A13" s="70" t="s">
        <v>26</v>
      </c>
      <c r="B13" s="71" t="s">
        <v>119</v>
      </c>
      <c r="C13" s="72" t="s">
        <v>51</v>
      </c>
      <c r="D13" s="72">
        <v>0</v>
      </c>
      <c r="E13" s="72">
        <v>0</v>
      </c>
      <c r="F13" s="72">
        <v>10</v>
      </c>
      <c r="G13" s="72">
        <v>20</v>
      </c>
      <c r="H13" s="72">
        <v>30</v>
      </c>
      <c r="I13" s="72">
        <v>40</v>
      </c>
      <c r="J13" s="72">
        <v>50</v>
      </c>
    </row>
    <row r="14" spans="1:10" s="69" customFormat="1" ht="12.75">
      <c r="A14" s="221" t="s">
        <v>302</v>
      </c>
      <c r="B14" s="224"/>
      <c r="C14" s="224"/>
      <c r="D14" s="224"/>
      <c r="E14" s="224"/>
      <c r="F14" s="224"/>
      <c r="G14" s="224"/>
      <c r="H14" s="224"/>
      <c r="I14" s="224"/>
      <c r="J14" s="225"/>
    </row>
    <row r="15" spans="1:12" s="66" customFormat="1" ht="15">
      <c r="A15" s="229" t="s">
        <v>92</v>
      </c>
      <c r="B15" s="229"/>
      <c r="C15" s="229"/>
      <c r="D15" s="229"/>
      <c r="E15" s="229"/>
      <c r="F15" s="229"/>
      <c r="G15" s="229"/>
      <c r="H15" s="229"/>
      <c r="I15" s="229"/>
      <c r="J15" s="229"/>
      <c r="K15" s="74"/>
      <c r="L15" s="74"/>
    </row>
    <row r="16" spans="1:10" s="66" customFormat="1" ht="38.25">
      <c r="A16" s="75" t="s">
        <v>19</v>
      </c>
      <c r="B16" s="76" t="s">
        <v>136</v>
      </c>
      <c r="C16" s="77" t="s">
        <v>90</v>
      </c>
      <c r="D16" s="78">
        <v>16.67</v>
      </c>
      <c r="E16" s="78">
        <v>13.83</v>
      </c>
      <c r="F16" s="78">
        <v>12.5</v>
      </c>
      <c r="G16" s="78">
        <v>11.45</v>
      </c>
      <c r="H16" s="78">
        <v>10.5</v>
      </c>
      <c r="I16" s="78">
        <v>10.5</v>
      </c>
      <c r="J16" s="78">
        <v>10.5</v>
      </c>
    </row>
    <row r="17" spans="1:10" s="66" customFormat="1" ht="57.75" customHeight="1">
      <c r="A17" s="75" t="s">
        <v>20</v>
      </c>
      <c r="B17" s="79" t="s">
        <v>303</v>
      </c>
      <c r="C17" s="80" t="s">
        <v>51</v>
      </c>
      <c r="D17" s="73">
        <v>26.71</v>
      </c>
      <c r="E17" s="73">
        <v>24.72</v>
      </c>
      <c r="F17" s="73">
        <v>23.72</v>
      </c>
      <c r="G17" s="73">
        <v>22.87</v>
      </c>
      <c r="H17" s="73">
        <v>22.06</v>
      </c>
      <c r="I17" s="73">
        <v>22.06</v>
      </c>
      <c r="J17" s="73">
        <v>22.06</v>
      </c>
    </row>
    <row r="18" spans="1:10" s="66" customFormat="1" ht="86.25" customHeight="1">
      <c r="A18" s="81" t="s">
        <v>21</v>
      </c>
      <c r="B18" s="79" t="s">
        <v>304</v>
      </c>
      <c r="C18" s="80" t="s">
        <v>51</v>
      </c>
      <c r="D18" s="73">
        <v>80</v>
      </c>
      <c r="E18" s="73">
        <v>95</v>
      </c>
      <c r="F18" s="73">
        <v>100</v>
      </c>
      <c r="G18" s="73">
        <v>100</v>
      </c>
      <c r="H18" s="73">
        <v>100</v>
      </c>
      <c r="I18" s="73">
        <v>100</v>
      </c>
      <c r="J18" s="73">
        <v>100</v>
      </c>
    </row>
    <row r="19" spans="1:10" s="66" customFormat="1" ht="89.25">
      <c r="A19" s="75" t="s">
        <v>75</v>
      </c>
      <c r="B19" s="79" t="s">
        <v>305</v>
      </c>
      <c r="C19" s="80" t="s">
        <v>51</v>
      </c>
      <c r="D19" s="73">
        <v>0</v>
      </c>
      <c r="E19" s="73">
        <v>10</v>
      </c>
      <c r="F19" s="73">
        <v>20</v>
      </c>
      <c r="G19" s="73">
        <v>30</v>
      </c>
      <c r="H19" s="73">
        <v>50</v>
      </c>
      <c r="I19" s="73">
        <v>50</v>
      </c>
      <c r="J19" s="73">
        <v>50</v>
      </c>
    </row>
    <row r="20" spans="1:10" s="66" customFormat="1" ht="85.5" customHeight="1">
      <c r="A20" s="81" t="s">
        <v>76</v>
      </c>
      <c r="B20" s="79" t="s">
        <v>85</v>
      </c>
      <c r="C20" s="80" t="s">
        <v>51</v>
      </c>
      <c r="D20" s="73">
        <v>8</v>
      </c>
      <c r="E20" s="73">
        <v>50</v>
      </c>
      <c r="F20" s="73">
        <v>75</v>
      </c>
      <c r="G20" s="73">
        <v>100</v>
      </c>
      <c r="H20" s="73">
        <v>100</v>
      </c>
      <c r="I20" s="73">
        <v>100</v>
      </c>
      <c r="J20" s="73">
        <v>100</v>
      </c>
    </row>
    <row r="21" spans="1:10" s="66" customFormat="1" ht="102">
      <c r="A21" s="75" t="s">
        <v>77</v>
      </c>
      <c r="B21" s="79" t="s">
        <v>87</v>
      </c>
      <c r="C21" s="80" t="s">
        <v>51</v>
      </c>
      <c r="D21" s="73">
        <v>0</v>
      </c>
      <c r="E21" s="73">
        <v>0</v>
      </c>
      <c r="F21" s="73">
        <v>0</v>
      </c>
      <c r="G21" s="73">
        <v>15</v>
      </c>
      <c r="H21" s="73">
        <v>60</v>
      </c>
      <c r="I21" s="73">
        <v>60</v>
      </c>
      <c r="J21" s="73">
        <v>60</v>
      </c>
    </row>
    <row r="22" spans="1:10" s="66" customFormat="1" ht="140.25">
      <c r="A22" s="81" t="s">
        <v>78</v>
      </c>
      <c r="B22" s="79" t="s">
        <v>86</v>
      </c>
      <c r="C22" s="80" t="s">
        <v>51</v>
      </c>
      <c r="D22" s="73">
        <v>0</v>
      </c>
      <c r="E22" s="73">
        <v>0</v>
      </c>
      <c r="F22" s="73">
        <v>5</v>
      </c>
      <c r="G22" s="73">
        <v>20</v>
      </c>
      <c r="H22" s="73">
        <v>60</v>
      </c>
      <c r="I22" s="73">
        <v>60</v>
      </c>
      <c r="J22" s="73">
        <v>60</v>
      </c>
    </row>
    <row r="23" spans="1:10" s="66" customFormat="1" ht="109.5" customHeight="1">
      <c r="A23" s="75" t="s">
        <v>79</v>
      </c>
      <c r="B23" s="79" t="s">
        <v>88</v>
      </c>
      <c r="C23" s="80" t="s">
        <v>91</v>
      </c>
      <c r="D23" s="73">
        <v>0</v>
      </c>
      <c r="E23" s="73">
        <v>0</v>
      </c>
      <c r="F23" s="73">
        <v>1</v>
      </c>
      <c r="G23" s="73">
        <v>5</v>
      </c>
      <c r="H23" s="73">
        <v>16</v>
      </c>
      <c r="I23" s="73">
        <v>16</v>
      </c>
      <c r="J23" s="73">
        <v>16</v>
      </c>
    </row>
    <row r="24" spans="1:10" s="66" customFormat="1" ht="15">
      <c r="A24" s="229" t="s">
        <v>93</v>
      </c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 s="66" customFormat="1" ht="44.25" customHeight="1">
      <c r="A25" s="75" t="s">
        <v>22</v>
      </c>
      <c r="B25" s="79" t="s">
        <v>1</v>
      </c>
      <c r="C25" s="80" t="s">
        <v>97</v>
      </c>
      <c r="D25" s="73">
        <v>0.286</v>
      </c>
      <c r="E25" s="73">
        <v>0.269</v>
      </c>
      <c r="F25" s="73">
        <v>0.261</v>
      </c>
      <c r="G25" s="73">
        <v>0.253</v>
      </c>
      <c r="H25" s="73">
        <v>0.245</v>
      </c>
      <c r="I25" s="73">
        <v>0.245</v>
      </c>
      <c r="J25" s="73">
        <v>0.245</v>
      </c>
    </row>
    <row r="26" spans="1:10" s="66" customFormat="1" ht="38.25">
      <c r="A26" s="75" t="s">
        <v>80</v>
      </c>
      <c r="B26" s="79" t="s">
        <v>2</v>
      </c>
      <c r="C26" s="80" t="s">
        <v>98</v>
      </c>
      <c r="D26" s="73">
        <v>70.756</v>
      </c>
      <c r="E26" s="73">
        <v>66.574</v>
      </c>
      <c r="F26" s="73">
        <v>64.577</v>
      </c>
      <c r="G26" s="73">
        <v>62.639</v>
      </c>
      <c r="H26" s="73">
        <v>60.76</v>
      </c>
      <c r="I26" s="73">
        <v>60.76</v>
      </c>
      <c r="J26" s="73">
        <v>60.76</v>
      </c>
    </row>
    <row r="27" spans="1:10" s="66" customFormat="1" ht="38.25">
      <c r="A27" s="75" t="s">
        <v>81</v>
      </c>
      <c r="B27" s="79" t="s">
        <v>3</v>
      </c>
      <c r="C27" s="80" t="s">
        <v>98</v>
      </c>
      <c r="D27" s="73">
        <v>37.14</v>
      </c>
      <c r="E27" s="73">
        <v>34.945</v>
      </c>
      <c r="F27" s="73">
        <v>33.896</v>
      </c>
      <c r="G27" s="73">
        <v>32.88</v>
      </c>
      <c r="H27" s="73">
        <v>31.893</v>
      </c>
      <c r="I27" s="73">
        <v>31.893</v>
      </c>
      <c r="J27" s="73">
        <v>31.893</v>
      </c>
    </row>
    <row r="28" spans="1:10" s="66" customFormat="1" ht="41.25" customHeight="1">
      <c r="A28" s="75" t="s">
        <v>94</v>
      </c>
      <c r="B28" s="79" t="s">
        <v>4</v>
      </c>
      <c r="C28" s="80" t="s">
        <v>100</v>
      </c>
      <c r="D28" s="73">
        <v>47.073</v>
      </c>
      <c r="E28" s="73">
        <v>44.291</v>
      </c>
      <c r="F28" s="73">
        <v>42.963</v>
      </c>
      <c r="G28" s="73">
        <v>41.674</v>
      </c>
      <c r="H28" s="73">
        <v>40.423</v>
      </c>
      <c r="I28" s="73">
        <v>40.423</v>
      </c>
      <c r="J28" s="73">
        <v>40.423</v>
      </c>
    </row>
    <row r="29" spans="1:10" s="66" customFormat="1" ht="69" customHeight="1">
      <c r="A29" s="75" t="s">
        <v>95</v>
      </c>
      <c r="B29" s="79" t="s">
        <v>5</v>
      </c>
      <c r="C29" s="80"/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s="66" customFormat="1" ht="55.5" customHeight="1">
      <c r="A30" s="75" t="s">
        <v>96</v>
      </c>
      <c r="B30" s="79" t="s">
        <v>6</v>
      </c>
      <c r="C30" s="80"/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s="66" customFormat="1" ht="15" customHeight="1">
      <c r="A31" s="229" t="s">
        <v>101</v>
      </c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0" s="66" customFormat="1" ht="38.25">
      <c r="A32" s="75" t="s">
        <v>82</v>
      </c>
      <c r="B32" s="79" t="s">
        <v>1</v>
      </c>
      <c r="C32" s="80" t="s">
        <v>97</v>
      </c>
      <c r="D32" s="73">
        <v>0.5016</v>
      </c>
      <c r="E32" s="73">
        <v>0.4896</v>
      </c>
      <c r="F32" s="73">
        <v>0.4823</v>
      </c>
      <c r="G32" s="73">
        <v>0.4751</v>
      </c>
      <c r="H32" s="73">
        <v>0.4688</v>
      </c>
      <c r="I32" s="73">
        <v>0.4688</v>
      </c>
      <c r="J32" s="73">
        <v>0.4688</v>
      </c>
    </row>
    <row r="33" spans="1:10" s="66" customFormat="1" ht="38.25">
      <c r="A33" s="75" t="s">
        <v>83</v>
      </c>
      <c r="B33" s="79" t="s">
        <v>2</v>
      </c>
      <c r="C33" s="80" t="s">
        <v>98</v>
      </c>
      <c r="D33" s="73">
        <v>70.756</v>
      </c>
      <c r="E33" s="73">
        <v>66.574</v>
      </c>
      <c r="F33" s="73">
        <v>64.577</v>
      </c>
      <c r="G33" s="73">
        <v>62.639</v>
      </c>
      <c r="H33" s="73">
        <v>60.76</v>
      </c>
      <c r="I33" s="73">
        <v>60.76</v>
      </c>
      <c r="J33" s="73">
        <v>60.76</v>
      </c>
    </row>
    <row r="34" spans="1:10" s="66" customFormat="1" ht="42" customHeight="1">
      <c r="A34" s="75" t="s">
        <v>84</v>
      </c>
      <c r="B34" s="79" t="s">
        <v>99</v>
      </c>
      <c r="C34" s="80" t="s">
        <v>100</v>
      </c>
      <c r="D34" s="73">
        <v>47.073</v>
      </c>
      <c r="E34" s="73">
        <v>44.291</v>
      </c>
      <c r="F34" s="73">
        <v>42.963</v>
      </c>
      <c r="G34" s="73">
        <v>41.674</v>
      </c>
      <c r="H34" s="73">
        <v>40.423</v>
      </c>
      <c r="I34" s="73">
        <v>40.423</v>
      </c>
      <c r="J34" s="73">
        <v>40.423</v>
      </c>
    </row>
    <row r="35" spans="1:10" s="82" customFormat="1" ht="15">
      <c r="A35" s="230" t="s">
        <v>120</v>
      </c>
      <c r="B35" s="230"/>
      <c r="C35" s="230"/>
      <c r="D35" s="230"/>
      <c r="E35" s="230"/>
      <c r="F35" s="230"/>
      <c r="G35" s="230"/>
      <c r="H35" s="230"/>
      <c r="I35" s="230"/>
      <c r="J35" s="230"/>
    </row>
    <row r="36" spans="1:10" s="82" customFormat="1" ht="25.5">
      <c r="A36" s="83" t="s">
        <v>110</v>
      </c>
      <c r="B36" s="84" t="s">
        <v>135</v>
      </c>
      <c r="C36" s="85" t="s">
        <v>51</v>
      </c>
      <c r="D36" s="86">
        <v>38.9</v>
      </c>
      <c r="E36" s="86">
        <v>37.5</v>
      </c>
      <c r="F36" s="86">
        <v>37</v>
      </c>
      <c r="G36" s="86">
        <v>36.5</v>
      </c>
      <c r="H36" s="86">
        <v>36</v>
      </c>
      <c r="I36" s="86">
        <v>36</v>
      </c>
      <c r="J36" s="86">
        <v>36</v>
      </c>
    </row>
    <row r="37" spans="1:10" s="82" customFormat="1" ht="38.25">
      <c r="A37" s="83" t="s">
        <v>111</v>
      </c>
      <c r="B37" s="84" t="s">
        <v>121</v>
      </c>
      <c r="C37" s="85" t="s">
        <v>51</v>
      </c>
      <c r="D37" s="86">
        <v>99</v>
      </c>
      <c r="E37" s="86">
        <v>100</v>
      </c>
      <c r="F37" s="86">
        <v>100</v>
      </c>
      <c r="G37" s="86">
        <v>100</v>
      </c>
      <c r="H37" s="86">
        <v>100</v>
      </c>
      <c r="I37" s="86">
        <v>100</v>
      </c>
      <c r="J37" s="86">
        <v>100</v>
      </c>
    </row>
    <row r="38" spans="1:10" s="66" customFormat="1" ht="15">
      <c r="A38" s="216" t="s">
        <v>306</v>
      </c>
      <c r="B38" s="217"/>
      <c r="C38" s="217"/>
      <c r="D38" s="217"/>
      <c r="E38" s="217"/>
      <c r="F38" s="217"/>
      <c r="G38" s="217"/>
      <c r="H38" s="217"/>
      <c r="I38" s="217"/>
      <c r="J38" s="218"/>
    </row>
    <row r="39" spans="1:10" s="66" customFormat="1" ht="63.75">
      <c r="A39" s="87" t="s">
        <v>16</v>
      </c>
      <c r="B39" s="88" t="s">
        <v>48</v>
      </c>
      <c r="C39" s="89" t="s">
        <v>51</v>
      </c>
      <c r="D39" s="90">
        <v>1.5</v>
      </c>
      <c r="E39" s="90">
        <v>1.4</v>
      </c>
      <c r="F39" s="90">
        <v>1.2</v>
      </c>
      <c r="G39" s="91">
        <v>1.1</v>
      </c>
      <c r="H39" s="91">
        <v>1</v>
      </c>
      <c r="I39" s="91">
        <v>1</v>
      </c>
      <c r="J39" s="91">
        <v>1</v>
      </c>
    </row>
    <row r="40" spans="1:10" s="66" customFormat="1" ht="63.75">
      <c r="A40" s="87" t="s">
        <v>17</v>
      </c>
      <c r="B40" s="88" t="s">
        <v>49</v>
      </c>
      <c r="C40" s="89" t="s">
        <v>51</v>
      </c>
      <c r="D40" s="90">
        <v>1.8</v>
      </c>
      <c r="E40" s="90">
        <v>1.7</v>
      </c>
      <c r="F40" s="90">
        <v>1.7</v>
      </c>
      <c r="G40" s="90">
        <v>1.6</v>
      </c>
      <c r="H40" s="90">
        <v>1.6</v>
      </c>
      <c r="I40" s="90">
        <v>1.6</v>
      </c>
      <c r="J40" s="90">
        <v>1.6</v>
      </c>
    </row>
    <row r="41" spans="1:10" s="66" customFormat="1" ht="25.5">
      <c r="A41" s="87" t="s">
        <v>18</v>
      </c>
      <c r="B41" s="88" t="s">
        <v>50</v>
      </c>
      <c r="C41" s="89" t="s">
        <v>51</v>
      </c>
      <c r="D41" s="90">
        <v>36.2</v>
      </c>
      <c r="E41" s="91">
        <v>35</v>
      </c>
      <c r="F41" s="91">
        <v>30.2</v>
      </c>
      <c r="G41" s="91">
        <v>16.7</v>
      </c>
      <c r="H41" s="91">
        <v>11.5</v>
      </c>
      <c r="I41" s="91">
        <v>11.5</v>
      </c>
      <c r="J41" s="91">
        <v>11.5</v>
      </c>
    </row>
    <row r="42" spans="1:10" s="66" customFormat="1" ht="15">
      <c r="A42" s="226" t="s">
        <v>307</v>
      </c>
      <c r="B42" s="227"/>
      <c r="C42" s="227"/>
      <c r="D42" s="227"/>
      <c r="E42" s="227"/>
      <c r="F42" s="227"/>
      <c r="G42" s="227"/>
      <c r="H42" s="227"/>
      <c r="I42" s="227"/>
      <c r="J42" s="228"/>
    </row>
    <row r="43" spans="1:10" s="66" customFormat="1" ht="25.5">
      <c r="A43" s="75" t="s">
        <v>71</v>
      </c>
      <c r="B43" s="71" t="s">
        <v>66</v>
      </c>
      <c r="C43" s="92" t="s">
        <v>103</v>
      </c>
      <c r="D43" s="93"/>
      <c r="E43" s="93"/>
      <c r="F43" s="93"/>
      <c r="G43" s="93"/>
      <c r="H43" s="93"/>
      <c r="I43" s="93"/>
      <c r="J43" s="93"/>
    </row>
    <row r="44" spans="1:34" s="66" customFormat="1" ht="38.25">
      <c r="A44" s="94" t="s">
        <v>72</v>
      </c>
      <c r="B44" s="95" t="s">
        <v>67</v>
      </c>
      <c r="C44" s="96" t="s">
        <v>112</v>
      </c>
      <c r="D44" s="97">
        <v>12</v>
      </c>
      <c r="E44" s="97">
        <v>22.3</v>
      </c>
      <c r="F44" s="97">
        <v>36.8</v>
      </c>
      <c r="G44" s="98">
        <v>60.3</v>
      </c>
      <c r="H44" s="99">
        <v>84.9</v>
      </c>
      <c r="I44" s="98">
        <v>84.9</v>
      </c>
      <c r="J44" s="99">
        <v>84.9</v>
      </c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</row>
    <row r="45" spans="1:34" s="102" customFormat="1" ht="25.5">
      <c r="A45" s="75" t="s">
        <v>73</v>
      </c>
      <c r="B45" s="71" t="s">
        <v>68</v>
      </c>
      <c r="C45" s="72" t="s">
        <v>74</v>
      </c>
      <c r="D45" s="101">
        <v>5</v>
      </c>
      <c r="E45" s="101">
        <v>18</v>
      </c>
      <c r="F45" s="101">
        <v>20</v>
      </c>
      <c r="G45" s="101">
        <v>23</v>
      </c>
      <c r="H45" s="101">
        <v>30</v>
      </c>
      <c r="I45" s="101">
        <v>30</v>
      </c>
      <c r="J45" s="101">
        <v>30</v>
      </c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</row>
    <row r="46" spans="1:10" ht="12.75">
      <c r="A46" s="215" t="s">
        <v>308</v>
      </c>
      <c r="B46" s="215"/>
      <c r="C46" s="215"/>
      <c r="D46" s="215"/>
      <c r="E46" s="215"/>
      <c r="F46" s="215"/>
      <c r="G46" s="215"/>
      <c r="H46" s="215"/>
      <c r="I46" s="215"/>
      <c r="J46" s="215"/>
    </row>
    <row r="47" spans="1:10" ht="76.5">
      <c r="A47" s="103" t="s">
        <v>104</v>
      </c>
      <c r="B47" s="104" t="s">
        <v>0</v>
      </c>
      <c r="C47" s="72" t="s">
        <v>105</v>
      </c>
      <c r="D47" s="105">
        <v>2</v>
      </c>
      <c r="E47" s="105">
        <v>4</v>
      </c>
      <c r="F47" s="105">
        <v>4.5</v>
      </c>
      <c r="G47" s="105">
        <v>5</v>
      </c>
      <c r="H47" s="105">
        <v>5.5</v>
      </c>
      <c r="I47" s="105">
        <v>5.5</v>
      </c>
      <c r="J47" s="105">
        <v>5.5</v>
      </c>
    </row>
    <row r="48" spans="1:27" ht="89.25">
      <c r="A48" s="103" t="s">
        <v>106</v>
      </c>
      <c r="B48" s="104" t="s">
        <v>107</v>
      </c>
      <c r="C48" s="72" t="s">
        <v>89</v>
      </c>
      <c r="D48" s="105">
        <v>20</v>
      </c>
      <c r="E48" s="105">
        <v>45</v>
      </c>
      <c r="F48" s="105">
        <v>55</v>
      </c>
      <c r="G48" s="105">
        <v>55</v>
      </c>
      <c r="H48" s="105">
        <v>55</v>
      </c>
      <c r="I48" s="105">
        <v>55</v>
      </c>
      <c r="J48" s="105">
        <v>55</v>
      </c>
      <c r="R48" s="209"/>
      <c r="S48" s="209"/>
      <c r="T48" s="209"/>
      <c r="U48" s="209"/>
      <c r="V48" s="209"/>
      <c r="W48" s="209"/>
      <c r="X48" s="209"/>
      <c r="Y48" s="209"/>
      <c r="Z48" s="209"/>
      <c r="AA48" s="209"/>
    </row>
    <row r="52" ht="15">
      <c r="K52" s="66"/>
    </row>
  </sheetData>
  <sheetProtection/>
  <mergeCells count="18">
    <mergeCell ref="A9:J9"/>
    <mergeCell ref="A10:J10"/>
    <mergeCell ref="A14:J14"/>
    <mergeCell ref="A42:J42"/>
    <mergeCell ref="A15:J15"/>
    <mergeCell ref="A24:J24"/>
    <mergeCell ref="A31:J31"/>
    <mergeCell ref="A35:J35"/>
    <mergeCell ref="H1:J2"/>
    <mergeCell ref="R48:AA48"/>
    <mergeCell ref="A3:J3"/>
    <mergeCell ref="D6:J6"/>
    <mergeCell ref="A4:J4"/>
    <mergeCell ref="A6:A7"/>
    <mergeCell ref="B6:B7"/>
    <mergeCell ref="C6:C7"/>
    <mergeCell ref="A46:J46"/>
    <mergeCell ref="A38:J38"/>
  </mergeCells>
  <printOptions horizontalCentered="1"/>
  <pageMargins left="0.2362204724409449" right="0.2362204724409449" top="0.2755905511811024" bottom="0.3937007874015748" header="0.31496062992125984" footer="0.15748031496062992"/>
  <pageSetup firstPageNumber="60" useFirstPageNumber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29"/>
  <sheetViews>
    <sheetView zoomScale="81" zoomScaleNormal="81" zoomScaleSheetLayoutView="90" workbookViewId="0" topLeftCell="A1">
      <selection activeCell="F28" sqref="F28"/>
    </sheetView>
  </sheetViews>
  <sheetFormatPr defaultColWidth="9.00390625" defaultRowHeight="12.75"/>
  <cols>
    <col min="1" max="1" width="6.125" style="21" customWidth="1"/>
    <col min="2" max="2" width="25.25390625" style="1" customWidth="1"/>
    <col min="3" max="3" width="30.125" style="1" customWidth="1"/>
    <col min="4" max="4" width="11.375" style="14" customWidth="1"/>
    <col min="5" max="5" width="11.25390625" style="14" bestFit="1" customWidth="1"/>
    <col min="6" max="6" width="32.125" style="1" bestFit="1" customWidth="1"/>
    <col min="7" max="7" width="46.75390625" style="1" customWidth="1"/>
    <col min="8" max="8" width="36.00390625" style="1" bestFit="1" customWidth="1"/>
    <col min="9" max="16384" width="9.125" style="1" customWidth="1"/>
  </cols>
  <sheetData>
    <row r="1" spans="1:8" s="2" customFormat="1" ht="15">
      <c r="A1" s="22"/>
      <c r="B1" s="7"/>
      <c r="C1" s="7"/>
      <c r="D1" s="23"/>
      <c r="E1" s="23"/>
      <c r="F1" s="7"/>
      <c r="G1" s="7"/>
      <c r="H1" s="239" t="s">
        <v>298</v>
      </c>
    </row>
    <row r="2" spans="1:8" s="2" customFormat="1" ht="22.5" customHeight="1">
      <c r="A2" s="22"/>
      <c r="B2" s="7"/>
      <c r="C2" s="7"/>
      <c r="D2" s="23"/>
      <c r="E2" s="23"/>
      <c r="F2" s="7"/>
      <c r="G2" s="7"/>
      <c r="H2" s="239"/>
    </row>
    <row r="3" spans="1:8" s="2" customFormat="1" ht="15.75">
      <c r="A3" s="243" t="s">
        <v>33</v>
      </c>
      <c r="B3" s="243"/>
      <c r="C3" s="243"/>
      <c r="D3" s="243"/>
      <c r="E3" s="243"/>
      <c r="F3" s="243"/>
      <c r="G3" s="243"/>
      <c r="H3" s="243"/>
    </row>
    <row r="4" spans="1:8" s="2" customFormat="1" ht="15" customHeight="1">
      <c r="A4" s="240" t="s">
        <v>309</v>
      </c>
      <c r="B4" s="240"/>
      <c r="C4" s="240"/>
      <c r="D4" s="240"/>
      <c r="E4" s="240"/>
      <c r="F4" s="240"/>
      <c r="G4" s="240"/>
      <c r="H4" s="240"/>
    </row>
    <row r="5" spans="1:8" s="2" customFormat="1" ht="30" customHeight="1">
      <c r="A5" s="240"/>
      <c r="B5" s="240"/>
      <c r="C5" s="240"/>
      <c r="D5" s="240"/>
      <c r="E5" s="240"/>
      <c r="F5" s="240"/>
      <c r="G5" s="240"/>
      <c r="H5" s="240"/>
    </row>
    <row r="6" spans="1:8" s="2" customFormat="1" ht="15">
      <c r="A6" s="22"/>
      <c r="B6" s="7"/>
      <c r="C6" s="7"/>
      <c r="D6" s="23"/>
      <c r="E6" s="23"/>
      <c r="F6" s="7"/>
      <c r="G6" s="7"/>
      <c r="H6" s="7"/>
    </row>
    <row r="7" spans="1:8" s="3" customFormat="1" ht="15">
      <c r="A7" s="235" t="s">
        <v>9</v>
      </c>
      <c r="B7" s="231" t="s">
        <v>32</v>
      </c>
      <c r="C7" s="231" t="s">
        <v>29</v>
      </c>
      <c r="D7" s="231" t="s">
        <v>31</v>
      </c>
      <c r="E7" s="231"/>
      <c r="F7" s="231" t="s">
        <v>30</v>
      </c>
      <c r="G7" s="231" t="s">
        <v>126</v>
      </c>
      <c r="H7" s="231" t="s">
        <v>125</v>
      </c>
    </row>
    <row r="8" spans="1:8" s="3" customFormat="1" ht="47.25" customHeight="1">
      <c r="A8" s="235"/>
      <c r="B8" s="231"/>
      <c r="C8" s="231"/>
      <c r="D8" s="24" t="s">
        <v>28</v>
      </c>
      <c r="E8" s="24" t="s">
        <v>27</v>
      </c>
      <c r="F8" s="231"/>
      <c r="G8" s="231"/>
      <c r="H8" s="231"/>
    </row>
    <row r="9" spans="1:8" s="3" customFormat="1" ht="15">
      <c r="A9" s="17">
        <v>1</v>
      </c>
      <c r="B9" s="6">
        <v>2</v>
      </c>
      <c r="C9" s="6">
        <v>3</v>
      </c>
      <c r="D9" s="19">
        <v>4</v>
      </c>
      <c r="E9" s="19">
        <v>5</v>
      </c>
      <c r="F9" s="6">
        <v>6</v>
      </c>
      <c r="G9" s="6">
        <v>7</v>
      </c>
      <c r="H9" s="6">
        <v>8</v>
      </c>
    </row>
    <row r="10" spans="1:8" s="3" customFormat="1" ht="31.5" customHeight="1">
      <c r="A10" s="232" t="s">
        <v>310</v>
      </c>
      <c r="B10" s="233"/>
      <c r="C10" s="233"/>
      <c r="D10" s="233"/>
      <c r="E10" s="233"/>
      <c r="F10" s="233"/>
      <c r="G10" s="233"/>
      <c r="H10" s="234"/>
    </row>
    <row r="11" spans="1:8" s="3" customFormat="1" ht="18.75" customHeight="1">
      <c r="A11" s="236" t="s">
        <v>311</v>
      </c>
      <c r="B11" s="241"/>
      <c r="C11" s="241"/>
      <c r="D11" s="241"/>
      <c r="E11" s="241"/>
      <c r="F11" s="241"/>
      <c r="G11" s="241"/>
      <c r="H11" s="242"/>
    </row>
    <row r="12" spans="1:8" s="3" customFormat="1" ht="78.75" customHeight="1">
      <c r="A12" s="17" t="s">
        <v>14</v>
      </c>
      <c r="B12" s="5" t="s">
        <v>137</v>
      </c>
      <c r="C12" s="25" t="s">
        <v>337</v>
      </c>
      <c r="D12" s="17" t="s">
        <v>295</v>
      </c>
      <c r="E12" s="17" t="s">
        <v>296</v>
      </c>
      <c r="F12" s="5" t="s">
        <v>55</v>
      </c>
      <c r="G12" s="5" t="s">
        <v>56</v>
      </c>
      <c r="H12" s="5" t="s">
        <v>59</v>
      </c>
    </row>
    <row r="13" spans="1:8" s="3" customFormat="1" ht="150" customHeight="1">
      <c r="A13" s="17" t="s">
        <v>15</v>
      </c>
      <c r="B13" s="5" t="s">
        <v>312</v>
      </c>
      <c r="C13" s="25" t="s">
        <v>337</v>
      </c>
      <c r="D13" s="17" t="s">
        <v>295</v>
      </c>
      <c r="E13" s="17" t="s">
        <v>296</v>
      </c>
      <c r="F13" s="5" t="s">
        <v>61</v>
      </c>
      <c r="G13" s="5" t="s">
        <v>54</v>
      </c>
      <c r="H13" s="5" t="s">
        <v>127</v>
      </c>
    </row>
    <row r="14" spans="1:8" s="3" customFormat="1" ht="150">
      <c r="A14" s="17" t="s">
        <v>23</v>
      </c>
      <c r="B14" s="5" t="s">
        <v>313</v>
      </c>
      <c r="C14" s="25" t="s">
        <v>337</v>
      </c>
      <c r="D14" s="17" t="s">
        <v>295</v>
      </c>
      <c r="E14" s="17" t="s">
        <v>296</v>
      </c>
      <c r="F14" s="5" t="s">
        <v>57</v>
      </c>
      <c r="G14" s="5" t="s">
        <v>58</v>
      </c>
      <c r="H14" s="5" t="s">
        <v>60</v>
      </c>
    </row>
    <row r="15" spans="1:8" s="3" customFormat="1" ht="75">
      <c r="A15" s="17" t="s">
        <v>109</v>
      </c>
      <c r="B15" s="5" t="s">
        <v>181</v>
      </c>
      <c r="C15" s="25" t="s">
        <v>337</v>
      </c>
      <c r="D15" s="17" t="s">
        <v>295</v>
      </c>
      <c r="E15" s="17" t="s">
        <v>296</v>
      </c>
      <c r="F15" s="5"/>
      <c r="G15" s="5" t="s">
        <v>182</v>
      </c>
      <c r="H15" s="5"/>
    </row>
    <row r="16" spans="1:8" s="3" customFormat="1" ht="15">
      <c r="A16" s="236" t="s">
        <v>314</v>
      </c>
      <c r="B16" s="237"/>
      <c r="C16" s="237"/>
      <c r="D16" s="237"/>
      <c r="E16" s="237"/>
      <c r="F16" s="237"/>
      <c r="G16" s="237"/>
      <c r="H16" s="238"/>
    </row>
    <row r="17" spans="1:8" ht="195">
      <c r="A17" s="17" t="s">
        <v>16</v>
      </c>
      <c r="B17" s="18" t="s">
        <v>142</v>
      </c>
      <c r="C17" s="25" t="s">
        <v>337</v>
      </c>
      <c r="D17" s="17" t="s">
        <v>295</v>
      </c>
      <c r="E17" s="17" t="s">
        <v>296</v>
      </c>
      <c r="F17" s="5" t="s">
        <v>128</v>
      </c>
      <c r="G17" s="5" t="s">
        <v>69</v>
      </c>
      <c r="H17" s="5" t="s">
        <v>70</v>
      </c>
    </row>
    <row r="18" spans="1:8" ht="185.25" customHeight="1">
      <c r="A18" s="17" t="s">
        <v>17</v>
      </c>
      <c r="B18" s="5" t="s">
        <v>63</v>
      </c>
      <c r="C18" s="25" t="s">
        <v>337</v>
      </c>
      <c r="D18" s="17" t="s">
        <v>295</v>
      </c>
      <c r="E18" s="17" t="s">
        <v>296</v>
      </c>
      <c r="F18" s="5" t="s">
        <v>113</v>
      </c>
      <c r="G18" s="5" t="s">
        <v>130</v>
      </c>
      <c r="H18" s="5" t="s">
        <v>62</v>
      </c>
    </row>
    <row r="19" spans="1:8" ht="150" customHeight="1">
      <c r="A19" s="17" t="s">
        <v>18</v>
      </c>
      <c r="B19" s="5" t="s">
        <v>122</v>
      </c>
      <c r="C19" s="25" t="s">
        <v>337</v>
      </c>
      <c r="D19" s="19">
        <v>2018</v>
      </c>
      <c r="E19" s="19">
        <v>2022</v>
      </c>
      <c r="F19" s="5" t="s">
        <v>124</v>
      </c>
      <c r="G19" s="5" t="s">
        <v>129</v>
      </c>
      <c r="H19" s="5" t="s">
        <v>64</v>
      </c>
    </row>
    <row r="20" spans="1:8" ht="18" customHeight="1">
      <c r="A20" s="236" t="s">
        <v>315</v>
      </c>
      <c r="B20" s="237"/>
      <c r="C20" s="237"/>
      <c r="D20" s="237"/>
      <c r="E20" s="237"/>
      <c r="F20" s="237"/>
      <c r="G20" s="237"/>
      <c r="H20" s="238"/>
    </row>
    <row r="21" spans="1:8" ht="177.75" customHeight="1">
      <c r="A21" s="17" t="s">
        <v>71</v>
      </c>
      <c r="B21" s="5" t="s">
        <v>183</v>
      </c>
      <c r="C21" s="25" t="s">
        <v>337</v>
      </c>
      <c r="D21" s="17" t="s">
        <v>295</v>
      </c>
      <c r="E21" s="17" t="s">
        <v>296</v>
      </c>
      <c r="F21" s="5" t="s">
        <v>143</v>
      </c>
      <c r="G21" s="5" t="s">
        <v>65</v>
      </c>
      <c r="H21" s="5" t="s">
        <v>67</v>
      </c>
    </row>
    <row r="22" spans="1:8" ht="180">
      <c r="A22" s="17" t="s">
        <v>72</v>
      </c>
      <c r="B22" s="5" t="s">
        <v>316</v>
      </c>
      <c r="C22" s="25" t="s">
        <v>337</v>
      </c>
      <c r="D22" s="17" t="s">
        <v>295</v>
      </c>
      <c r="E22" s="17" t="s">
        <v>296</v>
      </c>
      <c r="F22" s="5" t="s">
        <v>131</v>
      </c>
      <c r="G22" s="5" t="s">
        <v>65</v>
      </c>
      <c r="H22" s="5" t="s">
        <v>66</v>
      </c>
    </row>
    <row r="23" spans="1:8" ht="90">
      <c r="A23" s="17" t="s">
        <v>73</v>
      </c>
      <c r="B23" s="5" t="s">
        <v>317</v>
      </c>
      <c r="C23" s="25" t="s">
        <v>337</v>
      </c>
      <c r="D23" s="17" t="s">
        <v>295</v>
      </c>
      <c r="E23" s="17" t="s">
        <v>296</v>
      </c>
      <c r="F23" s="5" t="s">
        <v>132</v>
      </c>
      <c r="G23" s="5" t="s">
        <v>65</v>
      </c>
      <c r="H23" s="18" t="s">
        <v>134</v>
      </c>
    </row>
    <row r="24" spans="1:8" ht="155.25" customHeight="1">
      <c r="A24" s="17" t="s">
        <v>114</v>
      </c>
      <c r="B24" s="5" t="s">
        <v>184</v>
      </c>
      <c r="C24" s="25" t="s">
        <v>337</v>
      </c>
      <c r="D24" s="17" t="s">
        <v>295</v>
      </c>
      <c r="E24" s="17" t="s">
        <v>296</v>
      </c>
      <c r="F24" s="5" t="s">
        <v>123</v>
      </c>
      <c r="G24" s="5" t="s">
        <v>65</v>
      </c>
      <c r="H24" s="18" t="s">
        <v>134</v>
      </c>
    </row>
    <row r="25" spans="1:8" ht="147.75" customHeight="1">
      <c r="A25" s="17" t="s">
        <v>115</v>
      </c>
      <c r="B25" s="5" t="s">
        <v>286</v>
      </c>
      <c r="C25" s="25" t="s">
        <v>337</v>
      </c>
      <c r="D25" s="17" t="s">
        <v>295</v>
      </c>
      <c r="E25" s="17" t="s">
        <v>296</v>
      </c>
      <c r="F25" s="5" t="s">
        <v>287</v>
      </c>
      <c r="G25" s="5" t="s">
        <v>65</v>
      </c>
      <c r="H25" s="5" t="s">
        <v>68</v>
      </c>
    </row>
    <row r="26" spans="1:8" ht="135.75" customHeight="1">
      <c r="A26" s="17" t="s">
        <v>116</v>
      </c>
      <c r="B26" s="5" t="s">
        <v>318</v>
      </c>
      <c r="C26" s="25" t="s">
        <v>337</v>
      </c>
      <c r="D26" s="17" t="s">
        <v>295</v>
      </c>
      <c r="E26" s="17" t="s">
        <v>296</v>
      </c>
      <c r="F26" s="5" t="s">
        <v>131</v>
      </c>
      <c r="G26" s="5" t="s">
        <v>65</v>
      </c>
      <c r="H26" s="5" t="s">
        <v>66</v>
      </c>
    </row>
    <row r="27" spans="1:8" s="4" customFormat="1" ht="20.25" customHeight="1">
      <c r="A27" s="236" t="s">
        <v>319</v>
      </c>
      <c r="B27" s="237"/>
      <c r="C27" s="237"/>
      <c r="D27" s="237"/>
      <c r="E27" s="237"/>
      <c r="F27" s="237"/>
      <c r="G27" s="237"/>
      <c r="H27" s="238"/>
    </row>
    <row r="28" spans="1:9" s="4" customFormat="1" ht="185.25" customHeight="1">
      <c r="A28" s="17" t="s">
        <v>104</v>
      </c>
      <c r="B28" s="18" t="s">
        <v>320</v>
      </c>
      <c r="C28" s="25" t="s">
        <v>337</v>
      </c>
      <c r="D28" s="17" t="s">
        <v>295</v>
      </c>
      <c r="E28" s="17" t="s">
        <v>296</v>
      </c>
      <c r="F28" s="18" t="s">
        <v>108</v>
      </c>
      <c r="G28" s="18" t="s">
        <v>65</v>
      </c>
      <c r="H28" s="18" t="s">
        <v>133</v>
      </c>
      <c r="I28" s="15"/>
    </row>
    <row r="29" spans="1:8" ht="15">
      <c r="A29" s="20"/>
      <c r="B29" s="2"/>
      <c r="C29" s="2"/>
      <c r="D29" s="13"/>
      <c r="E29" s="13"/>
      <c r="F29" s="2"/>
      <c r="G29" s="2"/>
      <c r="H29" s="2"/>
    </row>
  </sheetData>
  <sheetProtection/>
  <mergeCells count="15">
    <mergeCell ref="A27:H27"/>
    <mergeCell ref="H1:H2"/>
    <mergeCell ref="A4:H5"/>
    <mergeCell ref="C7:C8"/>
    <mergeCell ref="D7:E7"/>
    <mergeCell ref="A11:H11"/>
    <mergeCell ref="A16:H16"/>
    <mergeCell ref="A3:H3"/>
    <mergeCell ref="F7:F8"/>
    <mergeCell ref="G7:G8"/>
    <mergeCell ref="H7:H8"/>
    <mergeCell ref="A10:H10"/>
    <mergeCell ref="A7:A8"/>
    <mergeCell ref="B7:B8"/>
    <mergeCell ref="A20:H20"/>
  </mergeCells>
  <printOptions/>
  <pageMargins left="0.3937007874015748" right="0.31496062992125984" top="0.5905511811023623" bottom="0.1968503937007874" header="0.7086614173228347" footer="0.1968503937007874"/>
  <pageSetup firstPageNumber="68" useFirstPageNumber="1" fitToHeight="0" horizontalDpi="600" verticalDpi="600" orientation="landscape" paperSize="9" scale="70" r:id="rId1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4"/>
  <sheetViews>
    <sheetView view="pageBreakPreview" zoomScale="85" zoomScaleNormal="75" zoomScaleSheetLayoutView="85" workbookViewId="0" topLeftCell="A1">
      <pane ySplit="6" topLeftCell="A58" activePane="bottomLeft" state="frozen"/>
      <selection pane="topLeft" activeCell="A1" sqref="A1"/>
      <selection pane="bottomLeft" activeCell="J111" sqref="J111"/>
    </sheetView>
  </sheetViews>
  <sheetFormatPr defaultColWidth="9.00390625" defaultRowHeight="12.75"/>
  <cols>
    <col min="1" max="1" width="7.75390625" style="10" customWidth="1"/>
    <col min="2" max="2" width="36.75390625" style="10" customWidth="1"/>
    <col min="3" max="3" width="37.75390625" style="10" customWidth="1"/>
    <col min="4" max="4" width="9.75390625" style="10" customWidth="1"/>
    <col min="5" max="5" width="12.25390625" style="10" customWidth="1"/>
    <col min="6" max="6" width="16.875" style="10" customWidth="1"/>
    <col min="7" max="7" width="15.125" style="10" customWidth="1"/>
    <col min="8" max="8" width="15.75390625" style="10" customWidth="1"/>
    <col min="9" max="9" width="14.75390625" style="10" customWidth="1"/>
    <col min="10" max="10" width="13.25390625" style="10" customWidth="1"/>
    <col min="11" max="11" width="15.25390625" style="10" customWidth="1"/>
    <col min="12" max="12" width="20.375" style="10" customWidth="1"/>
    <col min="13" max="13" width="15.75390625" style="10" customWidth="1"/>
    <col min="14" max="14" width="17.125" style="10" customWidth="1"/>
    <col min="15" max="15" width="13.75390625" style="10" customWidth="1"/>
    <col min="16" max="16" width="15.25390625" style="10" customWidth="1"/>
    <col min="17" max="17" width="9.25390625" style="10" customWidth="1"/>
    <col min="18" max="16384" width="9.125" style="10" customWidth="1"/>
  </cols>
  <sheetData>
    <row r="1" spans="9:11" s="7" customFormat="1" ht="21" customHeight="1">
      <c r="I1" s="250" t="s">
        <v>338</v>
      </c>
      <c r="J1" s="250" t="s">
        <v>141</v>
      </c>
      <c r="K1" s="250" t="s">
        <v>141</v>
      </c>
    </row>
    <row r="2" s="7" customFormat="1" ht="7.5" customHeight="1"/>
    <row r="3" spans="1:10" s="7" customFormat="1" ht="15" customHeight="1">
      <c r="A3" s="243" t="s">
        <v>144</v>
      </c>
      <c r="B3" s="243"/>
      <c r="C3" s="243"/>
      <c r="D3" s="243"/>
      <c r="E3" s="243"/>
      <c r="F3" s="243"/>
      <c r="G3" s="243"/>
      <c r="H3" s="243"/>
      <c r="I3" s="243"/>
      <c r="J3" s="243"/>
    </row>
    <row r="4" s="7" customFormat="1" ht="15">
      <c r="K4" s="7" t="s">
        <v>34</v>
      </c>
    </row>
    <row r="5" spans="1:11" s="7" customFormat="1" ht="57.75" customHeight="1">
      <c r="A5" s="251" t="s">
        <v>44</v>
      </c>
      <c r="B5" s="251" t="s">
        <v>145</v>
      </c>
      <c r="C5" s="251"/>
      <c r="D5" s="253" t="s">
        <v>35</v>
      </c>
      <c r="E5" s="254"/>
      <c r="F5" s="231" t="s">
        <v>42</v>
      </c>
      <c r="G5" s="231"/>
      <c r="H5" s="231"/>
      <c r="I5" s="231"/>
      <c r="J5" s="231"/>
      <c r="K5" s="231"/>
    </row>
    <row r="6" spans="1:11" s="7" customFormat="1" ht="15">
      <c r="A6" s="252"/>
      <c r="B6" s="252"/>
      <c r="C6" s="252"/>
      <c r="D6" s="25" t="s">
        <v>13</v>
      </c>
      <c r="E6" s="25" t="s">
        <v>37</v>
      </c>
      <c r="F6" s="25" t="s">
        <v>38</v>
      </c>
      <c r="G6" s="25">
        <v>2018</v>
      </c>
      <c r="H6" s="25">
        <v>2019</v>
      </c>
      <c r="I6" s="25">
        <v>2020</v>
      </c>
      <c r="J6" s="25">
        <v>2021</v>
      </c>
      <c r="K6" s="25">
        <v>2022</v>
      </c>
    </row>
    <row r="7" spans="1:11" s="8" customFormat="1" ht="12">
      <c r="A7" s="26">
        <v>1</v>
      </c>
      <c r="B7" s="26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">
        <v>10</v>
      </c>
      <c r="K7" s="28">
        <v>11</v>
      </c>
    </row>
    <row r="8" spans="1:11" s="9" customFormat="1" ht="18" customHeight="1">
      <c r="A8" s="259"/>
      <c r="B8" s="261" t="s">
        <v>300</v>
      </c>
      <c r="C8" s="114" t="s">
        <v>146</v>
      </c>
      <c r="D8" s="115" t="s">
        <v>336</v>
      </c>
      <c r="E8" s="115" t="s">
        <v>152</v>
      </c>
      <c r="F8" s="116">
        <f>G8+H8+I8+J8+K8</f>
        <v>40454.493669999996</v>
      </c>
      <c r="G8" s="116">
        <f>G9+G10+G11+G12+G13</f>
        <v>17876.63883</v>
      </c>
      <c r="H8" s="116">
        <f>H9+H10+H11+H12+H13</f>
        <v>5299.27333</v>
      </c>
      <c r="I8" s="116">
        <f>I9+I10+I11+I12+I13</f>
        <v>5493.94282</v>
      </c>
      <c r="J8" s="116">
        <f>J9+J10+J11+J12+J13</f>
        <v>5262.95706</v>
      </c>
      <c r="K8" s="116">
        <f>K9+K10+K11+K12+K13</f>
        <v>6521.68163</v>
      </c>
    </row>
    <row r="9" spans="1:12" s="9" customFormat="1" ht="27.75" customHeight="1">
      <c r="A9" s="260"/>
      <c r="B9" s="262"/>
      <c r="C9" s="114" t="s">
        <v>47</v>
      </c>
      <c r="D9" s="115" t="s">
        <v>336</v>
      </c>
      <c r="E9" s="115" t="s">
        <v>152</v>
      </c>
      <c r="F9" s="116">
        <f aca="true" t="shared" si="0" ref="F9:F72">G9+H9+I9+J9+K9</f>
        <v>0</v>
      </c>
      <c r="G9" s="116">
        <f>G15+G48+G72+G114</f>
        <v>0</v>
      </c>
      <c r="H9" s="116">
        <f>H15+H48+H72+H114</f>
        <v>0</v>
      </c>
      <c r="I9" s="116">
        <f>I15+I48+I72+I114</f>
        <v>0</v>
      </c>
      <c r="J9" s="116">
        <f>J15+J48+J72+J114</f>
        <v>0</v>
      </c>
      <c r="K9" s="116">
        <f>K15+K48+K72+K114</f>
        <v>0</v>
      </c>
      <c r="L9" s="31"/>
    </row>
    <row r="10" spans="1:11" s="9" customFormat="1" ht="26.25" customHeight="1">
      <c r="A10" s="260"/>
      <c r="B10" s="262"/>
      <c r="C10" s="114" t="s">
        <v>40</v>
      </c>
      <c r="D10" s="115" t="s">
        <v>336</v>
      </c>
      <c r="E10" s="115" t="s">
        <v>152</v>
      </c>
      <c r="F10" s="116">
        <f t="shared" si="0"/>
        <v>7098.352</v>
      </c>
      <c r="G10" s="116">
        <f>G16+G49+G73+G115</f>
        <v>7098.352</v>
      </c>
      <c r="H10" s="116">
        <f aca="true" t="shared" si="1" ref="G10:K13">H16+H49+H73+H115</f>
        <v>0</v>
      </c>
      <c r="I10" s="116">
        <f t="shared" si="1"/>
        <v>0</v>
      </c>
      <c r="J10" s="116">
        <f t="shared" si="1"/>
        <v>0</v>
      </c>
      <c r="K10" s="116">
        <f t="shared" si="1"/>
        <v>0</v>
      </c>
    </row>
    <row r="11" spans="1:11" s="9" customFormat="1" ht="30" customHeight="1">
      <c r="A11" s="260"/>
      <c r="B11" s="262"/>
      <c r="C11" s="114" t="s">
        <v>41</v>
      </c>
      <c r="D11" s="115" t="s">
        <v>336</v>
      </c>
      <c r="E11" s="115" t="s">
        <v>152</v>
      </c>
      <c r="F11" s="116">
        <f t="shared" si="0"/>
        <v>33356.141670000005</v>
      </c>
      <c r="G11" s="116">
        <f>G17+G50+G74+G116</f>
        <v>10778.286830000001</v>
      </c>
      <c r="H11" s="116">
        <f>H17+H50+H74+H116</f>
        <v>5299.27333</v>
      </c>
      <c r="I11" s="116">
        <f>I17+I50+I74+I116</f>
        <v>5493.94282</v>
      </c>
      <c r="J11" s="116">
        <f>J17+J50+J74+J116</f>
        <v>5262.95706</v>
      </c>
      <c r="K11" s="116">
        <f t="shared" si="1"/>
        <v>6521.68163</v>
      </c>
    </row>
    <row r="12" spans="1:11" s="9" customFormat="1" ht="27.75" customHeight="1">
      <c r="A12" s="260"/>
      <c r="B12" s="262"/>
      <c r="C12" s="114" t="s">
        <v>36</v>
      </c>
      <c r="D12" s="115" t="s">
        <v>336</v>
      </c>
      <c r="E12" s="115" t="s">
        <v>152</v>
      </c>
      <c r="F12" s="116">
        <f t="shared" si="0"/>
        <v>0</v>
      </c>
      <c r="G12" s="116">
        <f t="shared" si="1"/>
        <v>0</v>
      </c>
      <c r="H12" s="116">
        <f t="shared" si="1"/>
        <v>0</v>
      </c>
      <c r="I12" s="116">
        <f t="shared" si="1"/>
        <v>0</v>
      </c>
      <c r="J12" s="116">
        <f t="shared" si="1"/>
        <v>0</v>
      </c>
      <c r="K12" s="116">
        <f t="shared" si="1"/>
        <v>0</v>
      </c>
    </row>
    <row r="13" spans="1:11" s="9" customFormat="1" ht="27.75" customHeight="1">
      <c r="A13" s="260"/>
      <c r="B13" s="262"/>
      <c r="C13" s="114" t="s">
        <v>43</v>
      </c>
      <c r="D13" s="115" t="s">
        <v>336</v>
      </c>
      <c r="E13" s="115" t="s">
        <v>152</v>
      </c>
      <c r="F13" s="116">
        <f t="shared" si="0"/>
        <v>0</v>
      </c>
      <c r="G13" s="116">
        <f t="shared" si="1"/>
        <v>0</v>
      </c>
      <c r="H13" s="116">
        <f t="shared" si="1"/>
        <v>0</v>
      </c>
      <c r="I13" s="116">
        <f t="shared" si="1"/>
        <v>0</v>
      </c>
      <c r="J13" s="116">
        <f t="shared" si="1"/>
        <v>0</v>
      </c>
      <c r="K13" s="116">
        <f t="shared" si="1"/>
        <v>0</v>
      </c>
    </row>
    <row r="14" spans="1:11" s="9" customFormat="1" ht="15">
      <c r="A14" s="263" t="s">
        <v>25</v>
      </c>
      <c r="B14" s="247" t="s">
        <v>311</v>
      </c>
      <c r="C14" s="117" t="s">
        <v>146</v>
      </c>
      <c r="D14" s="115" t="s">
        <v>336</v>
      </c>
      <c r="E14" s="115" t="s">
        <v>154</v>
      </c>
      <c r="F14" s="116">
        <f>G14+H14+I14+J14+K14</f>
        <v>22797.529430000002</v>
      </c>
      <c r="G14" s="116">
        <f>G15+G16+G17+G18+G19</f>
        <v>8930.40503</v>
      </c>
      <c r="H14" s="116">
        <f>H15+H16+H17+H18+H19</f>
        <v>3632.4332000000004</v>
      </c>
      <c r="I14" s="116">
        <f>I15+I16+I17+I18+I19</f>
        <v>3813.3506</v>
      </c>
      <c r="J14" s="116">
        <f>J15+J16+J17+J18+J19</f>
        <v>3282.9506</v>
      </c>
      <c r="K14" s="116">
        <f>K15+K16+K17+K18+K19</f>
        <v>3138.39</v>
      </c>
    </row>
    <row r="15" spans="1:11" s="9" customFormat="1" ht="18.75" customHeight="1">
      <c r="A15" s="264"/>
      <c r="B15" s="245"/>
      <c r="C15" s="117" t="s">
        <v>39</v>
      </c>
      <c r="D15" s="115" t="s">
        <v>336</v>
      </c>
      <c r="E15" s="115" t="s">
        <v>154</v>
      </c>
      <c r="F15" s="116">
        <f t="shared" si="0"/>
        <v>0</v>
      </c>
      <c r="G15" s="116">
        <f aca="true" t="shared" si="2" ref="G15:K17">G21+G27+G34+G41</f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</row>
    <row r="16" spans="1:11" s="9" customFormat="1" ht="18.75" customHeight="1">
      <c r="A16" s="264"/>
      <c r="B16" s="245"/>
      <c r="C16" s="117" t="s">
        <v>40</v>
      </c>
      <c r="D16" s="115" t="s">
        <v>336</v>
      </c>
      <c r="E16" s="115" t="s">
        <v>154</v>
      </c>
      <c r="F16" s="116">
        <f>G16+H16+I16+J16+K16</f>
        <v>6273.352</v>
      </c>
      <c r="G16" s="116">
        <f t="shared" si="2"/>
        <v>6273.352</v>
      </c>
      <c r="H16" s="116">
        <f t="shared" si="2"/>
        <v>0</v>
      </c>
      <c r="I16" s="116">
        <f t="shared" si="2"/>
        <v>0</v>
      </c>
      <c r="J16" s="116">
        <f t="shared" si="2"/>
        <v>0</v>
      </c>
      <c r="K16" s="116">
        <f t="shared" si="2"/>
        <v>0</v>
      </c>
    </row>
    <row r="17" spans="1:11" s="9" customFormat="1" ht="15">
      <c r="A17" s="264"/>
      <c r="B17" s="245"/>
      <c r="C17" s="117" t="s">
        <v>41</v>
      </c>
      <c r="D17" s="115" t="s">
        <v>336</v>
      </c>
      <c r="E17" s="115" t="s">
        <v>154</v>
      </c>
      <c r="F17" s="116">
        <f>G17+H17+I17+J17+K17</f>
        <v>16524.17743</v>
      </c>
      <c r="G17" s="116">
        <f t="shared" si="2"/>
        <v>2657.05303</v>
      </c>
      <c r="H17" s="116">
        <f t="shared" si="2"/>
        <v>3632.4332000000004</v>
      </c>
      <c r="I17" s="116">
        <f t="shared" si="2"/>
        <v>3813.3506</v>
      </c>
      <c r="J17" s="116">
        <f t="shared" si="2"/>
        <v>3282.9506</v>
      </c>
      <c r="K17" s="116">
        <f t="shared" si="2"/>
        <v>3138.39</v>
      </c>
    </row>
    <row r="18" spans="1:11" s="9" customFormat="1" ht="15" customHeight="1">
      <c r="A18" s="264"/>
      <c r="B18" s="245"/>
      <c r="C18" s="117" t="s">
        <v>36</v>
      </c>
      <c r="D18" s="115" t="s">
        <v>336</v>
      </c>
      <c r="E18" s="115" t="s">
        <v>154</v>
      </c>
      <c r="F18" s="116">
        <f t="shared" si="0"/>
        <v>0</v>
      </c>
      <c r="G18" s="116">
        <f aca="true" t="shared" si="3" ref="G18:K19">G24+G30+G37+G44</f>
        <v>0</v>
      </c>
      <c r="H18" s="116">
        <f t="shared" si="3"/>
        <v>0</v>
      </c>
      <c r="I18" s="116">
        <f t="shared" si="3"/>
        <v>0</v>
      </c>
      <c r="J18" s="116">
        <f t="shared" si="3"/>
        <v>0</v>
      </c>
      <c r="K18" s="116">
        <f t="shared" si="3"/>
        <v>0</v>
      </c>
    </row>
    <row r="19" spans="1:11" s="9" customFormat="1" ht="18" customHeight="1">
      <c r="A19" s="264"/>
      <c r="B19" s="246"/>
      <c r="C19" s="117" t="s">
        <v>43</v>
      </c>
      <c r="D19" s="115" t="s">
        <v>336</v>
      </c>
      <c r="E19" s="115" t="s">
        <v>154</v>
      </c>
      <c r="F19" s="116">
        <f t="shared" si="0"/>
        <v>0</v>
      </c>
      <c r="G19" s="116">
        <f t="shared" si="3"/>
        <v>0</v>
      </c>
      <c r="H19" s="116">
        <f t="shared" si="3"/>
        <v>0</v>
      </c>
      <c r="I19" s="116">
        <f t="shared" si="3"/>
        <v>0</v>
      </c>
      <c r="J19" s="116">
        <f t="shared" si="3"/>
        <v>0</v>
      </c>
      <c r="K19" s="116">
        <f t="shared" si="3"/>
        <v>0</v>
      </c>
    </row>
    <row r="20" spans="1:13" s="9" customFormat="1" ht="15">
      <c r="A20" s="255" t="s">
        <v>148</v>
      </c>
      <c r="B20" s="247" t="s">
        <v>155</v>
      </c>
      <c r="C20" s="117" t="s">
        <v>146</v>
      </c>
      <c r="D20" s="115" t="s">
        <v>336</v>
      </c>
      <c r="E20" s="115" t="s">
        <v>165</v>
      </c>
      <c r="F20" s="116">
        <f t="shared" si="0"/>
        <v>3577.45644</v>
      </c>
      <c r="G20" s="116">
        <f>G21+G22+G23+G24+G25</f>
        <v>1219.10204</v>
      </c>
      <c r="H20" s="116">
        <f>H21+H22+H23+H24+H25</f>
        <v>799.8432</v>
      </c>
      <c r="I20" s="116">
        <f>I21+I22+I23+I24+I25</f>
        <v>450.3606</v>
      </c>
      <c r="J20" s="116">
        <f>J21+J22+J23+J24+J25</f>
        <v>450.3606</v>
      </c>
      <c r="K20" s="116">
        <f>K21+K22+K23+K24+K25</f>
        <v>657.79</v>
      </c>
      <c r="M20" s="29"/>
    </row>
    <row r="21" spans="1:11" s="9" customFormat="1" ht="15" customHeight="1">
      <c r="A21" s="256"/>
      <c r="B21" s="248"/>
      <c r="C21" s="117" t="s">
        <v>39</v>
      </c>
      <c r="D21" s="115" t="s">
        <v>336</v>
      </c>
      <c r="E21" s="115" t="s">
        <v>165</v>
      </c>
      <c r="F21" s="116">
        <f t="shared" si="0"/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1:11" s="9" customFormat="1" ht="18" customHeight="1">
      <c r="A22" s="256"/>
      <c r="B22" s="248"/>
      <c r="C22" s="117" t="s">
        <v>40</v>
      </c>
      <c r="D22" s="115" t="s">
        <v>336</v>
      </c>
      <c r="E22" s="115" t="s">
        <v>165</v>
      </c>
      <c r="F22" s="116">
        <f t="shared" si="0"/>
        <v>1194.72</v>
      </c>
      <c r="G22" s="116">
        <v>1194.72</v>
      </c>
      <c r="H22" s="116">
        <v>0</v>
      </c>
      <c r="I22" s="116">
        <v>0</v>
      </c>
      <c r="J22" s="116">
        <v>0</v>
      </c>
      <c r="K22" s="116">
        <v>0</v>
      </c>
    </row>
    <row r="23" spans="1:11" s="9" customFormat="1" ht="15">
      <c r="A23" s="256"/>
      <c r="B23" s="248"/>
      <c r="C23" s="117" t="s">
        <v>41</v>
      </c>
      <c r="D23" s="115" t="s">
        <v>336</v>
      </c>
      <c r="E23" s="115" t="s">
        <v>165</v>
      </c>
      <c r="F23" s="116">
        <f t="shared" si="0"/>
        <v>2382.7364399999997</v>
      </c>
      <c r="G23" s="116">
        <v>24.38204</v>
      </c>
      <c r="H23" s="116">
        <f>15.6832+784.16</f>
        <v>799.8432</v>
      </c>
      <c r="I23" s="116">
        <f>8.8306+441.53</f>
        <v>450.3606</v>
      </c>
      <c r="J23" s="116">
        <f>8.8306+441.53</f>
        <v>450.3606</v>
      </c>
      <c r="K23" s="116">
        <v>657.79</v>
      </c>
    </row>
    <row r="24" spans="1:11" s="9" customFormat="1" ht="15">
      <c r="A24" s="256"/>
      <c r="B24" s="248"/>
      <c r="C24" s="117" t="s">
        <v>36</v>
      </c>
      <c r="D24" s="115" t="s">
        <v>336</v>
      </c>
      <c r="E24" s="115" t="s">
        <v>165</v>
      </c>
      <c r="F24" s="116">
        <f t="shared" si="0"/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 s="9" customFormat="1" ht="15">
      <c r="A25" s="256"/>
      <c r="B25" s="248"/>
      <c r="C25" s="117" t="s">
        <v>43</v>
      </c>
      <c r="D25" s="115" t="s">
        <v>336</v>
      </c>
      <c r="E25" s="115" t="s">
        <v>165</v>
      </c>
      <c r="F25" s="116">
        <f t="shared" si="0"/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1:12" s="9" customFormat="1" ht="20.25" customHeight="1">
      <c r="A26" s="255" t="s">
        <v>149</v>
      </c>
      <c r="B26" s="247" t="s">
        <v>321</v>
      </c>
      <c r="C26" s="117" t="s">
        <v>146</v>
      </c>
      <c r="D26" s="115" t="s">
        <v>336</v>
      </c>
      <c r="E26" s="115" t="s">
        <v>166</v>
      </c>
      <c r="F26" s="116">
        <f t="shared" si="0"/>
        <v>0</v>
      </c>
      <c r="G26" s="116">
        <f>G27+G28+G29+G30+G31</f>
        <v>0</v>
      </c>
      <c r="H26" s="116">
        <f>H27+H28+H29+H30+H31</f>
        <v>0</v>
      </c>
      <c r="I26" s="116">
        <f>I27+I28+I29+I30+I31</f>
        <v>0</v>
      </c>
      <c r="J26" s="116">
        <f>J27+J28+J29+J30+J31</f>
        <v>0</v>
      </c>
      <c r="K26" s="116">
        <f>K27+K28+K29+K30+K31</f>
        <v>0</v>
      </c>
      <c r="L26" s="30"/>
    </row>
    <row r="27" spans="1:11" s="9" customFormat="1" ht="15" customHeight="1">
      <c r="A27" s="256"/>
      <c r="B27" s="248"/>
      <c r="C27" s="117" t="s">
        <v>39</v>
      </c>
      <c r="D27" s="115" t="s">
        <v>336</v>
      </c>
      <c r="E27" s="115" t="s">
        <v>166</v>
      </c>
      <c r="F27" s="116">
        <f t="shared" si="0"/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1:12" s="9" customFormat="1" ht="14.25" customHeight="1">
      <c r="A28" s="256"/>
      <c r="B28" s="248"/>
      <c r="C28" s="117" t="s">
        <v>40</v>
      </c>
      <c r="D28" s="115" t="s">
        <v>336</v>
      </c>
      <c r="E28" s="115" t="s">
        <v>166</v>
      </c>
      <c r="F28" s="116">
        <f t="shared" si="0"/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31"/>
    </row>
    <row r="29" spans="1:12" s="9" customFormat="1" ht="15.75" customHeight="1">
      <c r="A29" s="256"/>
      <c r="B29" s="248"/>
      <c r="C29" s="117" t="s">
        <v>41</v>
      </c>
      <c r="D29" s="115" t="s">
        <v>336</v>
      </c>
      <c r="E29" s="115" t="s">
        <v>166</v>
      </c>
      <c r="F29" s="116">
        <f t="shared" si="0"/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31"/>
    </row>
    <row r="30" spans="1:11" s="9" customFormat="1" ht="18" customHeight="1">
      <c r="A30" s="256"/>
      <c r="B30" s="248"/>
      <c r="C30" s="117" t="s">
        <v>36</v>
      </c>
      <c r="D30" s="115" t="s">
        <v>336</v>
      </c>
      <c r="E30" s="115" t="s">
        <v>166</v>
      </c>
      <c r="F30" s="116">
        <f t="shared" si="0"/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</row>
    <row r="31" spans="1:11" s="9" customFormat="1" ht="52.5" customHeight="1">
      <c r="A31" s="256"/>
      <c r="B31" s="248"/>
      <c r="C31" s="117" t="s">
        <v>43</v>
      </c>
      <c r="D31" s="115" t="s">
        <v>336</v>
      </c>
      <c r="E31" s="115" t="s">
        <v>166</v>
      </c>
      <c r="F31" s="116">
        <f t="shared" si="0"/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1:11" s="9" customFormat="1" ht="15" customHeight="1" hidden="1">
      <c r="A32" s="118"/>
      <c r="B32" s="119"/>
      <c r="C32" s="117"/>
      <c r="D32" s="115" t="s">
        <v>336</v>
      </c>
      <c r="E32" s="115" t="s">
        <v>150</v>
      </c>
      <c r="F32" s="116">
        <f t="shared" si="0"/>
        <v>0</v>
      </c>
      <c r="G32" s="116"/>
      <c r="H32" s="116"/>
      <c r="I32" s="116"/>
      <c r="J32" s="116">
        <v>0</v>
      </c>
      <c r="K32" s="116">
        <v>0</v>
      </c>
    </row>
    <row r="33" spans="1:11" s="9" customFormat="1" ht="15" customHeight="1">
      <c r="A33" s="244" t="s">
        <v>151</v>
      </c>
      <c r="B33" s="247" t="s">
        <v>322</v>
      </c>
      <c r="C33" s="117" t="s">
        <v>146</v>
      </c>
      <c r="D33" s="115" t="s">
        <v>336</v>
      </c>
      <c r="E33" s="115" t="s">
        <v>167</v>
      </c>
      <c r="F33" s="116">
        <f>G33+H33+I33+J33+K33</f>
        <v>5761.102989999999</v>
      </c>
      <c r="G33" s="116">
        <f>G34+G35+G36+G37+G38+G39</f>
        <v>5230.70299</v>
      </c>
      <c r="H33" s="116">
        <f>H34+H35+H36+H37+H38+H39</f>
        <v>0</v>
      </c>
      <c r="I33" s="116">
        <f>I34+I35+I36+I37+I38+I39</f>
        <v>530.4</v>
      </c>
      <c r="J33" s="116">
        <f>J34+J35+J36+J37+J38+J39</f>
        <v>0</v>
      </c>
      <c r="K33" s="116">
        <f>K34+K35+K36+K37+K38+K39</f>
        <v>0</v>
      </c>
    </row>
    <row r="34" spans="1:11" s="9" customFormat="1" ht="15" customHeight="1">
      <c r="A34" s="245"/>
      <c r="B34" s="248"/>
      <c r="C34" s="117" t="s">
        <v>39</v>
      </c>
      <c r="D34" s="115" t="s">
        <v>336</v>
      </c>
      <c r="E34" s="115" t="s">
        <v>167</v>
      </c>
      <c r="F34" s="116">
        <f>G34+H34+I34+J34+K34</f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1:11" s="9" customFormat="1" ht="15" customHeight="1">
      <c r="A35" s="245"/>
      <c r="B35" s="248"/>
      <c r="C35" s="117" t="s">
        <v>40</v>
      </c>
      <c r="D35" s="115" t="s">
        <v>336</v>
      </c>
      <c r="E35" s="115" t="s">
        <v>167</v>
      </c>
      <c r="F35" s="116">
        <f>G35+H35+I35+J35+K35</f>
        <v>5078.632</v>
      </c>
      <c r="G35" s="116">
        <v>5078.632</v>
      </c>
      <c r="H35" s="116">
        <v>0</v>
      </c>
      <c r="I35" s="116">
        <v>0</v>
      </c>
      <c r="J35" s="116">
        <v>0</v>
      </c>
      <c r="K35" s="116">
        <v>0</v>
      </c>
    </row>
    <row r="36" spans="1:11" s="9" customFormat="1" ht="15" customHeight="1">
      <c r="A36" s="245"/>
      <c r="B36" s="248"/>
      <c r="C36" s="117" t="s">
        <v>41</v>
      </c>
      <c r="D36" s="115" t="s">
        <v>336</v>
      </c>
      <c r="E36" s="115" t="s">
        <v>167</v>
      </c>
      <c r="F36" s="116">
        <f>G36+H36+I36+J36+K36</f>
        <v>682.47099</v>
      </c>
      <c r="G36" s="116">
        <v>152.07099</v>
      </c>
      <c r="H36" s="116">
        <v>0</v>
      </c>
      <c r="I36" s="116">
        <f>10.4+520</f>
        <v>530.4</v>
      </c>
      <c r="J36" s="116">
        <v>0</v>
      </c>
      <c r="K36" s="116">
        <v>0</v>
      </c>
    </row>
    <row r="37" spans="1:11" s="9" customFormat="1" ht="15" customHeight="1">
      <c r="A37" s="245"/>
      <c r="B37" s="248"/>
      <c r="C37" s="117" t="s">
        <v>36</v>
      </c>
      <c r="D37" s="115" t="s">
        <v>336</v>
      </c>
      <c r="E37" s="115" t="s">
        <v>167</v>
      </c>
      <c r="F37" s="116">
        <f t="shared" si="0"/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</row>
    <row r="38" spans="1:11" s="9" customFormat="1" ht="15" customHeight="1">
      <c r="A38" s="245"/>
      <c r="B38" s="248"/>
      <c r="C38" s="117" t="s">
        <v>43</v>
      </c>
      <c r="D38" s="115" t="s">
        <v>336</v>
      </c>
      <c r="E38" s="115" t="s">
        <v>167</v>
      </c>
      <c r="F38" s="116">
        <f t="shared" si="0"/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1:11" s="9" customFormat="1" ht="15" customHeight="1">
      <c r="A39" s="246"/>
      <c r="B39" s="249"/>
      <c r="C39" s="117" t="s">
        <v>147</v>
      </c>
      <c r="D39" s="115" t="s">
        <v>336</v>
      </c>
      <c r="E39" s="115" t="s">
        <v>167</v>
      </c>
      <c r="F39" s="116">
        <f t="shared" si="0"/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1:12" s="9" customFormat="1" ht="19.5" customHeight="1">
      <c r="A40" s="267" t="s">
        <v>75</v>
      </c>
      <c r="B40" s="247" t="s">
        <v>185</v>
      </c>
      <c r="C40" s="117" t="s">
        <v>146</v>
      </c>
      <c r="D40" s="115" t="s">
        <v>336</v>
      </c>
      <c r="E40" s="115" t="s">
        <v>186</v>
      </c>
      <c r="F40" s="116">
        <f t="shared" si="0"/>
        <v>13458.970000000001</v>
      </c>
      <c r="G40" s="116">
        <f>G41+G42+G43+G44+G45+G46</f>
        <v>2480.6</v>
      </c>
      <c r="H40" s="116">
        <f>H41+H42+H43+H44+H45+H46</f>
        <v>2832.59</v>
      </c>
      <c r="I40" s="116">
        <f>I41+I42+I43+I44+I45+I46</f>
        <v>2832.59</v>
      </c>
      <c r="J40" s="116">
        <f>J41+J42+J43+J44+J45+J46</f>
        <v>2832.59</v>
      </c>
      <c r="K40" s="116">
        <f>K41+K42+K43+K44+K45+K46</f>
        <v>2480.6</v>
      </c>
      <c r="L40" s="32"/>
    </row>
    <row r="41" spans="1:11" s="9" customFormat="1" ht="18.75" customHeight="1">
      <c r="A41" s="268"/>
      <c r="B41" s="248"/>
      <c r="C41" s="117" t="s">
        <v>39</v>
      </c>
      <c r="D41" s="115" t="s">
        <v>336</v>
      </c>
      <c r="E41" s="115" t="s">
        <v>186</v>
      </c>
      <c r="F41" s="116">
        <f t="shared" si="0"/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1:11" s="9" customFormat="1" ht="18.75" customHeight="1">
      <c r="A42" s="268"/>
      <c r="B42" s="248"/>
      <c r="C42" s="117" t="s">
        <v>40</v>
      </c>
      <c r="D42" s="115" t="s">
        <v>336</v>
      </c>
      <c r="E42" s="115" t="s">
        <v>186</v>
      </c>
      <c r="F42" s="116">
        <f t="shared" si="0"/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</row>
    <row r="43" spans="1:12" s="9" customFormat="1" ht="15">
      <c r="A43" s="268"/>
      <c r="B43" s="248"/>
      <c r="C43" s="117" t="s">
        <v>41</v>
      </c>
      <c r="D43" s="115" t="s">
        <v>336</v>
      </c>
      <c r="E43" s="115" t="s">
        <v>186</v>
      </c>
      <c r="F43" s="116">
        <f>G43+H43+I43+J43+K43</f>
        <v>13458.970000000001</v>
      </c>
      <c r="G43" s="116">
        <v>2480.6</v>
      </c>
      <c r="H43" s="116">
        <f>2832.59</f>
        <v>2832.59</v>
      </c>
      <c r="I43" s="116">
        <f>2832.59</f>
        <v>2832.59</v>
      </c>
      <c r="J43" s="116">
        <f>I43</f>
        <v>2832.59</v>
      </c>
      <c r="K43" s="116">
        <v>2480.6</v>
      </c>
      <c r="L43" s="30"/>
    </row>
    <row r="44" spans="1:11" s="9" customFormat="1" ht="15" customHeight="1">
      <c r="A44" s="268"/>
      <c r="B44" s="248"/>
      <c r="C44" s="117" t="s">
        <v>36</v>
      </c>
      <c r="D44" s="115" t="s">
        <v>336</v>
      </c>
      <c r="E44" s="115" t="s">
        <v>186</v>
      </c>
      <c r="F44" s="116">
        <f t="shared" si="0"/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</row>
    <row r="45" spans="1:11" s="9" customFormat="1" ht="18" customHeight="1">
      <c r="A45" s="268"/>
      <c r="B45" s="248"/>
      <c r="C45" s="117" t="s">
        <v>43</v>
      </c>
      <c r="D45" s="115" t="s">
        <v>336</v>
      </c>
      <c r="E45" s="115" t="s">
        <v>186</v>
      </c>
      <c r="F45" s="116">
        <f t="shared" si="0"/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1:11" s="9" customFormat="1" ht="16.5" customHeight="1">
      <c r="A46" s="269"/>
      <c r="B46" s="249"/>
      <c r="C46" s="117" t="s">
        <v>147</v>
      </c>
      <c r="D46" s="115" t="s">
        <v>336</v>
      </c>
      <c r="E46" s="115" t="s">
        <v>186</v>
      </c>
      <c r="F46" s="116">
        <f t="shared" si="0"/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1:11" s="33" customFormat="1" ht="15">
      <c r="A47" s="255" t="s">
        <v>45</v>
      </c>
      <c r="B47" s="247" t="s">
        <v>314</v>
      </c>
      <c r="C47" s="120" t="s">
        <v>146</v>
      </c>
      <c r="D47" s="115" t="s">
        <v>336</v>
      </c>
      <c r="E47" s="121" t="s">
        <v>168</v>
      </c>
      <c r="F47" s="116">
        <f t="shared" si="0"/>
        <v>841.5</v>
      </c>
      <c r="G47" s="122">
        <f>G48+G49+G50+G51+G52</f>
        <v>841.5</v>
      </c>
      <c r="H47" s="122">
        <f>H48+H49+H50+H51+H52</f>
        <v>0</v>
      </c>
      <c r="I47" s="122">
        <f>I48+I49+I50+I51+I52</f>
        <v>0</v>
      </c>
      <c r="J47" s="122">
        <f>J48+J49+J50+J51+J52</f>
        <v>0</v>
      </c>
      <c r="K47" s="122">
        <f>K48+K49+K50+K51+K52</f>
        <v>0</v>
      </c>
    </row>
    <row r="48" spans="1:16" s="33" customFormat="1" ht="15" customHeight="1">
      <c r="A48" s="256"/>
      <c r="B48" s="257"/>
      <c r="C48" s="117" t="s">
        <v>39</v>
      </c>
      <c r="D48" s="115" t="s">
        <v>336</v>
      </c>
      <c r="E48" s="121" t="s">
        <v>168</v>
      </c>
      <c r="F48" s="116">
        <f t="shared" si="0"/>
        <v>0</v>
      </c>
      <c r="G48" s="122">
        <f>G54+G60+G66</f>
        <v>0</v>
      </c>
      <c r="H48" s="122">
        <f>H54+H60+H66</f>
        <v>0</v>
      </c>
      <c r="I48" s="122">
        <f>I54+I60+I66</f>
        <v>0</v>
      </c>
      <c r="J48" s="122">
        <f>J54+J60+J66</f>
        <v>0</v>
      </c>
      <c r="K48" s="122">
        <f>K54+K60+K66</f>
        <v>0</v>
      </c>
      <c r="M48" s="34"/>
      <c r="N48" s="34"/>
      <c r="O48" s="34"/>
      <c r="P48" s="34"/>
    </row>
    <row r="49" spans="1:16" s="33" customFormat="1" ht="15">
      <c r="A49" s="256"/>
      <c r="B49" s="257"/>
      <c r="C49" s="117" t="s">
        <v>40</v>
      </c>
      <c r="D49" s="115" t="s">
        <v>336</v>
      </c>
      <c r="E49" s="121" t="s">
        <v>168</v>
      </c>
      <c r="F49" s="116">
        <f t="shared" si="0"/>
        <v>825</v>
      </c>
      <c r="G49" s="122">
        <f aca="true" t="shared" si="4" ref="G49:K52">G55+G61+G67</f>
        <v>825</v>
      </c>
      <c r="H49" s="122">
        <f t="shared" si="4"/>
        <v>0</v>
      </c>
      <c r="I49" s="122">
        <f t="shared" si="4"/>
        <v>0</v>
      </c>
      <c r="J49" s="122">
        <f t="shared" si="4"/>
        <v>0</v>
      </c>
      <c r="K49" s="122">
        <f t="shared" si="4"/>
        <v>0</v>
      </c>
      <c r="M49" s="35"/>
      <c r="N49" s="35"/>
      <c r="O49" s="35"/>
      <c r="P49" s="35"/>
    </row>
    <row r="50" spans="1:16" s="33" customFormat="1" ht="15">
      <c r="A50" s="256"/>
      <c r="B50" s="257"/>
      <c r="C50" s="117" t="s">
        <v>41</v>
      </c>
      <c r="D50" s="115" t="s">
        <v>336</v>
      </c>
      <c r="E50" s="121" t="s">
        <v>168</v>
      </c>
      <c r="F50" s="116">
        <f t="shared" si="0"/>
        <v>16.5</v>
      </c>
      <c r="G50" s="122">
        <f t="shared" si="4"/>
        <v>16.5</v>
      </c>
      <c r="H50" s="122">
        <f t="shared" si="4"/>
        <v>0</v>
      </c>
      <c r="I50" s="122">
        <f t="shared" si="4"/>
        <v>0</v>
      </c>
      <c r="J50" s="122">
        <f t="shared" si="4"/>
        <v>0</v>
      </c>
      <c r="K50" s="122">
        <f t="shared" si="4"/>
        <v>0</v>
      </c>
      <c r="M50" s="34"/>
      <c r="N50" s="34"/>
      <c r="O50" s="34"/>
      <c r="P50" s="34"/>
    </row>
    <row r="51" spans="1:11" s="33" customFormat="1" ht="15">
      <c r="A51" s="256"/>
      <c r="B51" s="257"/>
      <c r="C51" s="117" t="s">
        <v>36</v>
      </c>
      <c r="D51" s="115" t="s">
        <v>336</v>
      </c>
      <c r="E51" s="121" t="s">
        <v>168</v>
      </c>
      <c r="F51" s="116">
        <f t="shared" si="0"/>
        <v>0</v>
      </c>
      <c r="G51" s="122">
        <f t="shared" si="4"/>
        <v>0</v>
      </c>
      <c r="H51" s="122">
        <f t="shared" si="4"/>
        <v>0</v>
      </c>
      <c r="I51" s="122">
        <f t="shared" si="4"/>
        <v>0</v>
      </c>
      <c r="J51" s="122">
        <f t="shared" si="4"/>
        <v>0</v>
      </c>
      <c r="K51" s="122">
        <f t="shared" si="4"/>
        <v>0</v>
      </c>
    </row>
    <row r="52" spans="1:11" s="33" customFormat="1" ht="15">
      <c r="A52" s="256"/>
      <c r="B52" s="258"/>
      <c r="C52" s="117" t="s">
        <v>43</v>
      </c>
      <c r="D52" s="115" t="s">
        <v>336</v>
      </c>
      <c r="E52" s="121" t="s">
        <v>168</v>
      </c>
      <c r="F52" s="116">
        <f t="shared" si="0"/>
        <v>0</v>
      </c>
      <c r="G52" s="122">
        <f t="shared" si="4"/>
        <v>0</v>
      </c>
      <c r="H52" s="122">
        <f t="shared" si="4"/>
        <v>0</v>
      </c>
      <c r="I52" s="122">
        <f t="shared" si="4"/>
        <v>0</v>
      </c>
      <c r="J52" s="122">
        <f t="shared" si="4"/>
        <v>0</v>
      </c>
      <c r="K52" s="122">
        <f t="shared" si="4"/>
        <v>0</v>
      </c>
    </row>
    <row r="53" spans="1:11" s="9" customFormat="1" ht="15">
      <c r="A53" s="270" t="s">
        <v>153</v>
      </c>
      <c r="B53" s="259" t="s">
        <v>156</v>
      </c>
      <c r="C53" s="117" t="s">
        <v>146</v>
      </c>
      <c r="D53" s="115" t="s">
        <v>336</v>
      </c>
      <c r="E53" s="115" t="s">
        <v>169</v>
      </c>
      <c r="F53" s="116">
        <f t="shared" si="0"/>
        <v>841.5</v>
      </c>
      <c r="G53" s="122">
        <f>G54+G55+G56+G57+G58</f>
        <v>841.5</v>
      </c>
      <c r="H53" s="122">
        <f>H54+H55+H56+H57+H58</f>
        <v>0</v>
      </c>
      <c r="I53" s="122">
        <f>I54+I55+I56+I57+I58</f>
        <v>0</v>
      </c>
      <c r="J53" s="122">
        <f>J54+J55+J56+J57+J58</f>
        <v>0</v>
      </c>
      <c r="K53" s="122">
        <f>K54+K55+K56+K57+K58</f>
        <v>0</v>
      </c>
    </row>
    <row r="54" spans="1:11" s="9" customFormat="1" ht="15.75" customHeight="1">
      <c r="A54" s="271"/>
      <c r="B54" s="260"/>
      <c r="C54" s="117" t="s">
        <v>39</v>
      </c>
      <c r="D54" s="115" t="s">
        <v>336</v>
      </c>
      <c r="E54" s="115" t="s">
        <v>169</v>
      </c>
      <c r="F54" s="116">
        <f t="shared" si="0"/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</row>
    <row r="55" spans="1:11" s="9" customFormat="1" ht="15.75" customHeight="1">
      <c r="A55" s="271"/>
      <c r="B55" s="260"/>
      <c r="C55" s="117" t="s">
        <v>40</v>
      </c>
      <c r="D55" s="115" t="s">
        <v>336</v>
      </c>
      <c r="E55" s="115" t="s">
        <v>169</v>
      </c>
      <c r="F55" s="116">
        <f t="shared" si="0"/>
        <v>825</v>
      </c>
      <c r="G55" s="116">
        <v>825</v>
      </c>
      <c r="H55" s="122">
        <v>0</v>
      </c>
      <c r="I55" s="122">
        <v>0</v>
      </c>
      <c r="J55" s="122">
        <v>0</v>
      </c>
      <c r="K55" s="122">
        <v>0</v>
      </c>
    </row>
    <row r="56" spans="1:11" s="9" customFormat="1" ht="15">
      <c r="A56" s="271"/>
      <c r="B56" s="260"/>
      <c r="C56" s="117" t="s">
        <v>41</v>
      </c>
      <c r="D56" s="115" t="s">
        <v>336</v>
      </c>
      <c r="E56" s="115" t="s">
        <v>169</v>
      </c>
      <c r="F56" s="116">
        <f t="shared" si="0"/>
        <v>16.5</v>
      </c>
      <c r="G56" s="116">
        <v>16.5</v>
      </c>
      <c r="H56" s="123">
        <v>0</v>
      </c>
      <c r="I56" s="122">
        <v>0</v>
      </c>
      <c r="J56" s="122">
        <v>0</v>
      </c>
      <c r="K56" s="122">
        <v>0</v>
      </c>
    </row>
    <row r="57" spans="1:11" s="9" customFormat="1" ht="15">
      <c r="A57" s="271"/>
      <c r="B57" s="260"/>
      <c r="C57" s="117" t="s">
        <v>36</v>
      </c>
      <c r="D57" s="115" t="s">
        <v>336</v>
      </c>
      <c r="E57" s="115" t="s">
        <v>169</v>
      </c>
      <c r="F57" s="116">
        <f t="shared" si="0"/>
        <v>0</v>
      </c>
      <c r="G57" s="122">
        <v>0</v>
      </c>
      <c r="H57" s="124">
        <v>0</v>
      </c>
      <c r="I57" s="122">
        <v>0</v>
      </c>
      <c r="J57" s="122">
        <v>0</v>
      </c>
      <c r="K57" s="122">
        <v>0</v>
      </c>
    </row>
    <row r="58" spans="1:11" s="9" customFormat="1" ht="15">
      <c r="A58" s="271"/>
      <c r="B58" s="260"/>
      <c r="C58" s="117" t="s">
        <v>43</v>
      </c>
      <c r="D58" s="115" t="s">
        <v>336</v>
      </c>
      <c r="E58" s="115" t="s">
        <v>169</v>
      </c>
      <c r="F58" s="116">
        <f t="shared" si="0"/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</row>
    <row r="59" spans="1:11" s="9" customFormat="1" ht="15" customHeight="1">
      <c r="A59" s="270" t="s">
        <v>157</v>
      </c>
      <c r="B59" s="259" t="s">
        <v>159</v>
      </c>
      <c r="C59" s="117" t="s">
        <v>146</v>
      </c>
      <c r="D59" s="115" t="s">
        <v>336</v>
      </c>
      <c r="E59" s="115" t="s">
        <v>170</v>
      </c>
      <c r="F59" s="116">
        <f t="shared" si="0"/>
        <v>0</v>
      </c>
      <c r="G59" s="122">
        <f>G60+G61+G62+G63+G64</f>
        <v>0</v>
      </c>
      <c r="H59" s="122">
        <f>H60+H61+H62+H63+H64</f>
        <v>0</v>
      </c>
      <c r="I59" s="122">
        <f>I60+I61+I62+I63+I64</f>
        <v>0</v>
      </c>
      <c r="J59" s="122">
        <f>J60+J61+J62+J63+J64</f>
        <v>0</v>
      </c>
      <c r="K59" s="122">
        <f>K60+K61+K62+K63+K64</f>
        <v>0</v>
      </c>
    </row>
    <row r="60" spans="1:11" s="9" customFormat="1" ht="18.75" customHeight="1">
      <c r="A60" s="271"/>
      <c r="B60" s="260"/>
      <c r="C60" s="117" t="s">
        <v>39</v>
      </c>
      <c r="D60" s="115" t="s">
        <v>336</v>
      </c>
      <c r="E60" s="115" t="s">
        <v>170</v>
      </c>
      <c r="F60" s="116">
        <f t="shared" si="0"/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</row>
    <row r="61" spans="1:11" s="9" customFormat="1" ht="15">
      <c r="A61" s="271"/>
      <c r="B61" s="260"/>
      <c r="C61" s="117" t="s">
        <v>40</v>
      </c>
      <c r="D61" s="115" t="s">
        <v>336</v>
      </c>
      <c r="E61" s="115" t="s">
        <v>170</v>
      </c>
      <c r="F61" s="116">
        <f t="shared" si="0"/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</row>
    <row r="62" spans="1:11" s="9" customFormat="1" ht="15">
      <c r="A62" s="271"/>
      <c r="B62" s="260"/>
      <c r="C62" s="117" t="s">
        <v>41</v>
      </c>
      <c r="D62" s="115" t="s">
        <v>336</v>
      </c>
      <c r="E62" s="115" t="s">
        <v>170</v>
      </c>
      <c r="F62" s="116">
        <f t="shared" si="0"/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</row>
    <row r="63" spans="1:11" s="9" customFormat="1" ht="15">
      <c r="A63" s="271"/>
      <c r="B63" s="260"/>
      <c r="C63" s="117" t="s">
        <v>36</v>
      </c>
      <c r="D63" s="115" t="s">
        <v>336</v>
      </c>
      <c r="E63" s="115" t="s">
        <v>170</v>
      </c>
      <c r="F63" s="116">
        <f t="shared" si="0"/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</row>
    <row r="64" spans="1:11" s="9" customFormat="1" ht="15">
      <c r="A64" s="271"/>
      <c r="B64" s="260"/>
      <c r="C64" s="117" t="s">
        <v>43</v>
      </c>
      <c r="D64" s="115" t="s">
        <v>336</v>
      </c>
      <c r="E64" s="115" t="s">
        <v>170</v>
      </c>
      <c r="F64" s="116">
        <f t="shared" si="0"/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</row>
    <row r="65" spans="1:11" s="9" customFormat="1" ht="15" customHeight="1">
      <c r="A65" s="270" t="s">
        <v>158</v>
      </c>
      <c r="B65" s="259" t="s">
        <v>160</v>
      </c>
      <c r="C65" s="117" t="s">
        <v>146</v>
      </c>
      <c r="D65" s="115" t="s">
        <v>336</v>
      </c>
      <c r="E65" s="115" t="s">
        <v>171</v>
      </c>
      <c r="F65" s="116">
        <f t="shared" si="0"/>
        <v>0</v>
      </c>
      <c r="G65" s="122">
        <f>G66+G67+G68+G69+G70</f>
        <v>0</v>
      </c>
      <c r="H65" s="122">
        <f>H66+H67+H68+H69+H70</f>
        <v>0</v>
      </c>
      <c r="I65" s="122">
        <f>I66+I67+I68+I69+I70</f>
        <v>0</v>
      </c>
      <c r="J65" s="122">
        <f>J66+J67+J68+J69+J70</f>
        <v>0</v>
      </c>
      <c r="K65" s="122">
        <f>K66+K67+K68+K69+K70</f>
        <v>0</v>
      </c>
    </row>
    <row r="66" spans="1:11" s="9" customFormat="1" ht="19.5" customHeight="1">
      <c r="A66" s="271"/>
      <c r="B66" s="260"/>
      <c r="C66" s="117" t="s">
        <v>39</v>
      </c>
      <c r="D66" s="115" t="s">
        <v>336</v>
      </c>
      <c r="E66" s="115" t="s">
        <v>171</v>
      </c>
      <c r="F66" s="116">
        <f t="shared" si="0"/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</row>
    <row r="67" spans="1:11" s="9" customFormat="1" ht="15">
      <c r="A67" s="271"/>
      <c r="B67" s="260"/>
      <c r="C67" s="117" t="s">
        <v>40</v>
      </c>
      <c r="D67" s="115" t="s">
        <v>336</v>
      </c>
      <c r="E67" s="115" t="s">
        <v>171</v>
      </c>
      <c r="F67" s="116">
        <f t="shared" si="0"/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</row>
    <row r="68" spans="1:11" s="9" customFormat="1" ht="15">
      <c r="A68" s="271"/>
      <c r="B68" s="260"/>
      <c r="C68" s="117" t="s">
        <v>41</v>
      </c>
      <c r="D68" s="115" t="s">
        <v>336</v>
      </c>
      <c r="E68" s="115" t="s">
        <v>171</v>
      </c>
      <c r="F68" s="116">
        <f t="shared" si="0"/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</row>
    <row r="69" spans="1:11" s="9" customFormat="1" ht="15">
      <c r="A69" s="271"/>
      <c r="B69" s="260"/>
      <c r="C69" s="117" t="s">
        <v>36</v>
      </c>
      <c r="D69" s="115" t="s">
        <v>336</v>
      </c>
      <c r="E69" s="115" t="s">
        <v>171</v>
      </c>
      <c r="F69" s="116">
        <f t="shared" si="0"/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</row>
    <row r="70" spans="1:11" s="9" customFormat="1" ht="15">
      <c r="A70" s="271"/>
      <c r="B70" s="260"/>
      <c r="C70" s="117" t="s">
        <v>43</v>
      </c>
      <c r="D70" s="115" t="s">
        <v>336</v>
      </c>
      <c r="E70" s="115" t="s">
        <v>171</v>
      </c>
      <c r="F70" s="116">
        <f t="shared" si="0"/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</row>
    <row r="71" spans="1:11" s="33" customFormat="1" ht="15">
      <c r="A71" s="255" t="s">
        <v>46</v>
      </c>
      <c r="B71" s="247" t="s">
        <v>315</v>
      </c>
      <c r="C71" s="117" t="s">
        <v>146</v>
      </c>
      <c r="D71" s="115" t="s">
        <v>336</v>
      </c>
      <c r="E71" s="115" t="s">
        <v>172</v>
      </c>
      <c r="F71" s="116">
        <f>G71+H71+I71+J71+K71</f>
        <v>9198.633629999998</v>
      </c>
      <c r="G71" s="122">
        <f>G72+G73+G74+G75+G76</f>
        <v>2600.97984</v>
      </c>
      <c r="H71" s="122">
        <f>H72+H73+H74+H75+H76</f>
        <v>1374.8401299999998</v>
      </c>
      <c r="I71" s="122">
        <f>I72+I73+I74+I75+I76</f>
        <v>1488.59222</v>
      </c>
      <c r="J71" s="122">
        <f>J72+J73+J74+J75+J76</f>
        <v>1788.0064599999998</v>
      </c>
      <c r="K71" s="122">
        <f>K72+K73+K74+K75+K76</f>
        <v>1946.21498</v>
      </c>
    </row>
    <row r="72" spans="1:11" s="33" customFormat="1" ht="16.5" customHeight="1">
      <c r="A72" s="256"/>
      <c r="B72" s="257"/>
      <c r="C72" s="117" t="s">
        <v>39</v>
      </c>
      <c r="D72" s="115" t="s">
        <v>336</v>
      </c>
      <c r="E72" s="115" t="s">
        <v>172</v>
      </c>
      <c r="F72" s="116">
        <f t="shared" si="0"/>
        <v>0</v>
      </c>
      <c r="G72" s="122">
        <f>G78+G84+G90+G96+G102+G108</f>
        <v>0</v>
      </c>
      <c r="H72" s="122">
        <f>H78+H84+H90+H96+H102+H108</f>
        <v>0</v>
      </c>
      <c r="I72" s="122">
        <f>I78+I84+I90+I96+I102+I108</f>
        <v>0</v>
      </c>
      <c r="J72" s="122">
        <f>J78+J84+J90+J96+J102+J108</f>
        <v>0</v>
      </c>
      <c r="K72" s="122">
        <f>K78+K84+K90+K96+K102+K108</f>
        <v>0</v>
      </c>
    </row>
    <row r="73" spans="1:11" s="33" customFormat="1" ht="15">
      <c r="A73" s="256"/>
      <c r="B73" s="257"/>
      <c r="C73" s="117" t="s">
        <v>40</v>
      </c>
      <c r="D73" s="115" t="s">
        <v>336</v>
      </c>
      <c r="E73" s="115" t="s">
        <v>172</v>
      </c>
      <c r="F73" s="116">
        <f aca="true" t="shared" si="5" ref="F73:F124">G73+H73+I73+J73+K73</f>
        <v>0</v>
      </c>
      <c r="G73" s="122">
        <f aca="true" t="shared" si="6" ref="G73:K76">G79+G85+G91+G97+G103+G109</f>
        <v>0</v>
      </c>
      <c r="H73" s="122">
        <f t="shared" si="6"/>
        <v>0</v>
      </c>
      <c r="I73" s="122">
        <f t="shared" si="6"/>
        <v>0</v>
      </c>
      <c r="J73" s="122">
        <f t="shared" si="6"/>
        <v>0</v>
      </c>
      <c r="K73" s="122">
        <f t="shared" si="6"/>
        <v>0</v>
      </c>
    </row>
    <row r="74" spans="1:11" s="33" customFormat="1" ht="15">
      <c r="A74" s="256"/>
      <c r="B74" s="257"/>
      <c r="C74" s="117" t="s">
        <v>41</v>
      </c>
      <c r="D74" s="115" t="s">
        <v>336</v>
      </c>
      <c r="E74" s="115" t="s">
        <v>172</v>
      </c>
      <c r="F74" s="116">
        <f>G74+H74+I74+J74+K74</f>
        <v>9198.633629999998</v>
      </c>
      <c r="G74" s="122">
        <f>G80+G86+G92+G98+G104+G110</f>
        <v>2600.97984</v>
      </c>
      <c r="H74" s="122">
        <f>H80+H86+H92+H98+H104+H110</f>
        <v>1374.8401299999998</v>
      </c>
      <c r="I74" s="122">
        <f>I80+I86+I92+I98+I104+I110</f>
        <v>1488.59222</v>
      </c>
      <c r="J74" s="122">
        <f>J80+J86+J92+J98+J104+J110</f>
        <v>1788.0064599999998</v>
      </c>
      <c r="K74" s="122">
        <f>K80+K86+K92+K98+K104+K110</f>
        <v>1946.21498</v>
      </c>
    </row>
    <row r="75" spans="1:11" s="33" customFormat="1" ht="15">
      <c r="A75" s="256"/>
      <c r="B75" s="257"/>
      <c r="C75" s="117" t="s">
        <v>36</v>
      </c>
      <c r="D75" s="115" t="s">
        <v>336</v>
      </c>
      <c r="E75" s="115" t="s">
        <v>172</v>
      </c>
      <c r="F75" s="116">
        <f t="shared" si="5"/>
        <v>0</v>
      </c>
      <c r="G75" s="122">
        <f t="shared" si="6"/>
        <v>0</v>
      </c>
      <c r="H75" s="122">
        <f t="shared" si="6"/>
        <v>0</v>
      </c>
      <c r="I75" s="122">
        <f t="shared" si="6"/>
        <v>0</v>
      </c>
      <c r="J75" s="122">
        <f t="shared" si="6"/>
        <v>0</v>
      </c>
      <c r="K75" s="122">
        <f t="shared" si="6"/>
        <v>0</v>
      </c>
    </row>
    <row r="76" spans="1:11" s="33" customFormat="1" ht="15">
      <c r="A76" s="265"/>
      <c r="B76" s="257"/>
      <c r="C76" s="117" t="s">
        <v>43</v>
      </c>
      <c r="D76" s="115" t="s">
        <v>336</v>
      </c>
      <c r="E76" s="115" t="s">
        <v>172</v>
      </c>
      <c r="F76" s="116">
        <f t="shared" si="5"/>
        <v>0</v>
      </c>
      <c r="G76" s="122">
        <f t="shared" si="6"/>
        <v>0</v>
      </c>
      <c r="H76" s="122">
        <f t="shared" si="6"/>
        <v>0</v>
      </c>
      <c r="I76" s="122">
        <f t="shared" si="6"/>
        <v>0</v>
      </c>
      <c r="J76" s="122">
        <f t="shared" si="6"/>
        <v>0</v>
      </c>
      <c r="K76" s="122">
        <f t="shared" si="6"/>
        <v>0</v>
      </c>
    </row>
    <row r="77" spans="1:11" s="33" customFormat="1" ht="15">
      <c r="A77" s="266" t="s">
        <v>82</v>
      </c>
      <c r="B77" s="247" t="s">
        <v>187</v>
      </c>
      <c r="C77" s="117" t="s">
        <v>146</v>
      </c>
      <c r="D77" s="115" t="s">
        <v>336</v>
      </c>
      <c r="E77" s="115" t="s">
        <v>173</v>
      </c>
      <c r="F77" s="116">
        <f t="shared" si="5"/>
        <v>2349.7000000000003</v>
      </c>
      <c r="G77" s="122">
        <f>G78+G79+G80+G81+G82</f>
        <v>497.3</v>
      </c>
      <c r="H77" s="122">
        <f>H78+H79+H80+H81+H82</f>
        <v>451.7</v>
      </c>
      <c r="I77" s="122">
        <f>I78+I79+I80+I81+I82</f>
        <v>451.7</v>
      </c>
      <c r="J77" s="122">
        <f>J78+J79+J80+J81+J82</f>
        <v>451.7</v>
      </c>
      <c r="K77" s="122">
        <f>K78+K79+K80+K81+K82</f>
        <v>497.3</v>
      </c>
    </row>
    <row r="78" spans="1:11" s="33" customFormat="1" ht="18.75" customHeight="1">
      <c r="A78" s="266"/>
      <c r="B78" s="257"/>
      <c r="C78" s="117" t="s">
        <v>39</v>
      </c>
      <c r="D78" s="115" t="s">
        <v>336</v>
      </c>
      <c r="E78" s="115" t="s">
        <v>173</v>
      </c>
      <c r="F78" s="116">
        <f t="shared" si="5"/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</row>
    <row r="79" spans="1:11" s="33" customFormat="1" ht="15">
      <c r="A79" s="266"/>
      <c r="B79" s="257"/>
      <c r="C79" s="117" t="s">
        <v>40</v>
      </c>
      <c r="D79" s="115" t="s">
        <v>336</v>
      </c>
      <c r="E79" s="115" t="s">
        <v>173</v>
      </c>
      <c r="F79" s="116">
        <f t="shared" si="5"/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</row>
    <row r="80" spans="1:11" s="33" customFormat="1" ht="15">
      <c r="A80" s="266"/>
      <c r="B80" s="257"/>
      <c r="C80" s="117" t="s">
        <v>41</v>
      </c>
      <c r="D80" s="115" t="s">
        <v>336</v>
      </c>
      <c r="E80" s="115" t="s">
        <v>173</v>
      </c>
      <c r="F80" s="116">
        <f t="shared" si="5"/>
        <v>2349.7000000000003</v>
      </c>
      <c r="G80" s="122">
        <v>497.3</v>
      </c>
      <c r="H80" s="122">
        <f>378.2+73.5</f>
        <v>451.7</v>
      </c>
      <c r="I80" s="122">
        <f>378.2+73.5</f>
        <v>451.7</v>
      </c>
      <c r="J80" s="122">
        <f>378.2+73.5</f>
        <v>451.7</v>
      </c>
      <c r="K80" s="122">
        <v>497.3</v>
      </c>
    </row>
    <row r="81" spans="1:11" s="33" customFormat="1" ht="15">
      <c r="A81" s="266"/>
      <c r="B81" s="257"/>
      <c r="C81" s="117" t="s">
        <v>36</v>
      </c>
      <c r="D81" s="115" t="s">
        <v>336</v>
      </c>
      <c r="E81" s="115" t="s">
        <v>173</v>
      </c>
      <c r="F81" s="116">
        <f t="shared" si="5"/>
        <v>0</v>
      </c>
      <c r="G81" s="122">
        <v>0</v>
      </c>
      <c r="H81" s="122">
        <v>0</v>
      </c>
      <c r="I81" s="122">
        <v>0</v>
      </c>
      <c r="J81" s="122">
        <v>0</v>
      </c>
      <c r="K81" s="122">
        <v>0</v>
      </c>
    </row>
    <row r="82" spans="1:11" s="33" customFormat="1" ht="15">
      <c r="A82" s="266"/>
      <c r="B82" s="257"/>
      <c r="C82" s="117" t="s">
        <v>43</v>
      </c>
      <c r="D82" s="115" t="s">
        <v>336</v>
      </c>
      <c r="E82" s="115" t="s">
        <v>173</v>
      </c>
      <c r="F82" s="116">
        <f t="shared" si="5"/>
        <v>0</v>
      </c>
      <c r="G82" s="122">
        <v>0</v>
      </c>
      <c r="H82" s="122">
        <v>0</v>
      </c>
      <c r="I82" s="122">
        <v>0</v>
      </c>
      <c r="J82" s="122">
        <v>0</v>
      </c>
      <c r="K82" s="122">
        <v>0</v>
      </c>
    </row>
    <row r="83" spans="1:11" s="33" customFormat="1" ht="15">
      <c r="A83" s="266" t="s">
        <v>83</v>
      </c>
      <c r="B83" s="247" t="s">
        <v>323</v>
      </c>
      <c r="C83" s="117" t="s">
        <v>146</v>
      </c>
      <c r="D83" s="115" t="s">
        <v>336</v>
      </c>
      <c r="E83" s="115" t="s">
        <v>174</v>
      </c>
      <c r="F83" s="116">
        <f t="shared" si="5"/>
        <v>0</v>
      </c>
      <c r="G83" s="122">
        <f>G84+G85+G86+G87+G88</f>
        <v>0</v>
      </c>
      <c r="H83" s="122">
        <f>H84+H85+H86+H87+H88</f>
        <v>0</v>
      </c>
      <c r="I83" s="122">
        <f>I84+I85+I86+I87+I88</f>
        <v>0</v>
      </c>
      <c r="J83" s="122">
        <f>J84+J85+J86+J87+J88</f>
        <v>0</v>
      </c>
      <c r="K83" s="122">
        <f>K84+K85+K86+K87+K88</f>
        <v>0</v>
      </c>
    </row>
    <row r="84" spans="1:11" s="33" customFormat="1" ht="18.75" customHeight="1">
      <c r="A84" s="266"/>
      <c r="B84" s="257"/>
      <c r="C84" s="117" t="s">
        <v>39</v>
      </c>
      <c r="D84" s="115" t="s">
        <v>336</v>
      </c>
      <c r="E84" s="115" t="s">
        <v>174</v>
      </c>
      <c r="F84" s="116">
        <f t="shared" si="5"/>
        <v>0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</row>
    <row r="85" spans="1:11" s="33" customFormat="1" ht="15">
      <c r="A85" s="266"/>
      <c r="B85" s="257"/>
      <c r="C85" s="117" t="s">
        <v>40</v>
      </c>
      <c r="D85" s="115" t="s">
        <v>336</v>
      </c>
      <c r="E85" s="115" t="s">
        <v>174</v>
      </c>
      <c r="F85" s="116">
        <f t="shared" si="5"/>
        <v>0</v>
      </c>
      <c r="G85" s="122">
        <v>0</v>
      </c>
      <c r="H85" s="122">
        <v>0</v>
      </c>
      <c r="I85" s="122">
        <v>0</v>
      </c>
      <c r="J85" s="122">
        <v>0</v>
      </c>
      <c r="K85" s="122">
        <v>0</v>
      </c>
    </row>
    <row r="86" spans="1:11" s="33" customFormat="1" ht="15">
      <c r="A86" s="266"/>
      <c r="B86" s="257"/>
      <c r="C86" s="117" t="s">
        <v>41</v>
      </c>
      <c r="D86" s="115" t="s">
        <v>336</v>
      </c>
      <c r="E86" s="115" t="s">
        <v>174</v>
      </c>
      <c r="F86" s="116">
        <f t="shared" si="5"/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</row>
    <row r="87" spans="1:11" s="33" customFormat="1" ht="15">
      <c r="A87" s="266"/>
      <c r="B87" s="257"/>
      <c r="C87" s="117" t="s">
        <v>36</v>
      </c>
      <c r="D87" s="115" t="s">
        <v>336</v>
      </c>
      <c r="E87" s="115" t="s">
        <v>174</v>
      </c>
      <c r="F87" s="116">
        <f t="shared" si="5"/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</row>
    <row r="88" spans="1:11" s="33" customFormat="1" ht="48" customHeight="1">
      <c r="A88" s="266"/>
      <c r="B88" s="258"/>
      <c r="C88" s="117" t="s">
        <v>43</v>
      </c>
      <c r="D88" s="115" t="s">
        <v>336</v>
      </c>
      <c r="E88" s="115" t="s">
        <v>174</v>
      </c>
      <c r="F88" s="116">
        <f t="shared" si="5"/>
        <v>0</v>
      </c>
      <c r="G88" s="122">
        <v>0</v>
      </c>
      <c r="H88" s="122">
        <v>0</v>
      </c>
      <c r="I88" s="122">
        <v>0</v>
      </c>
      <c r="J88" s="122">
        <v>0</v>
      </c>
      <c r="K88" s="122">
        <v>0</v>
      </c>
    </row>
    <row r="89" spans="1:11" s="33" customFormat="1" ht="15">
      <c r="A89" s="266" t="s">
        <v>84</v>
      </c>
      <c r="B89" s="247" t="s">
        <v>324</v>
      </c>
      <c r="C89" s="117" t="s">
        <v>146</v>
      </c>
      <c r="D89" s="115" t="s">
        <v>336</v>
      </c>
      <c r="E89" s="115" t="s">
        <v>175</v>
      </c>
      <c r="F89" s="116">
        <f t="shared" si="5"/>
        <v>0</v>
      </c>
      <c r="G89" s="122">
        <f>G90+G91+G92+G93+G94</f>
        <v>0</v>
      </c>
      <c r="H89" s="122">
        <f>H90+H91+H92+H93+H94</f>
        <v>0</v>
      </c>
      <c r="I89" s="122">
        <f>I90+I91+I92+I93+I94</f>
        <v>0</v>
      </c>
      <c r="J89" s="122">
        <f>J90+J91+J92+J93+J94</f>
        <v>0</v>
      </c>
      <c r="K89" s="122">
        <f>K90+K91+K92+K93+K94</f>
        <v>0</v>
      </c>
    </row>
    <row r="90" spans="1:11" s="33" customFormat="1" ht="18" customHeight="1">
      <c r="A90" s="266"/>
      <c r="B90" s="257"/>
      <c r="C90" s="117" t="s">
        <v>39</v>
      </c>
      <c r="D90" s="115" t="s">
        <v>336</v>
      </c>
      <c r="E90" s="115" t="s">
        <v>175</v>
      </c>
      <c r="F90" s="116">
        <f t="shared" si="5"/>
        <v>0</v>
      </c>
      <c r="G90" s="122">
        <v>0</v>
      </c>
      <c r="H90" s="122">
        <v>0</v>
      </c>
      <c r="I90" s="122">
        <v>0</v>
      </c>
      <c r="J90" s="122">
        <v>0</v>
      </c>
      <c r="K90" s="122">
        <v>0</v>
      </c>
    </row>
    <row r="91" spans="1:11" s="33" customFormat="1" ht="15">
      <c r="A91" s="266"/>
      <c r="B91" s="257"/>
      <c r="C91" s="117" t="s">
        <v>40</v>
      </c>
      <c r="D91" s="115" t="s">
        <v>336</v>
      </c>
      <c r="E91" s="115" t="s">
        <v>175</v>
      </c>
      <c r="F91" s="116">
        <f t="shared" si="5"/>
        <v>0</v>
      </c>
      <c r="G91" s="122">
        <v>0</v>
      </c>
      <c r="H91" s="122">
        <v>0</v>
      </c>
      <c r="I91" s="122">
        <v>0</v>
      </c>
      <c r="J91" s="122">
        <v>0</v>
      </c>
      <c r="K91" s="122">
        <v>0</v>
      </c>
    </row>
    <row r="92" spans="1:11" s="33" customFormat="1" ht="15">
      <c r="A92" s="266"/>
      <c r="B92" s="257"/>
      <c r="C92" s="117" t="s">
        <v>41</v>
      </c>
      <c r="D92" s="115" t="s">
        <v>336</v>
      </c>
      <c r="E92" s="115" t="s">
        <v>175</v>
      </c>
      <c r="F92" s="116">
        <f t="shared" si="5"/>
        <v>0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</row>
    <row r="93" spans="1:11" s="33" customFormat="1" ht="15">
      <c r="A93" s="266"/>
      <c r="B93" s="257"/>
      <c r="C93" s="117" t="s">
        <v>36</v>
      </c>
      <c r="D93" s="115" t="s">
        <v>336</v>
      </c>
      <c r="E93" s="115" t="s">
        <v>175</v>
      </c>
      <c r="F93" s="116">
        <f t="shared" si="5"/>
        <v>0</v>
      </c>
      <c r="G93" s="122">
        <v>0</v>
      </c>
      <c r="H93" s="122">
        <v>0</v>
      </c>
      <c r="I93" s="122">
        <v>0</v>
      </c>
      <c r="J93" s="122"/>
      <c r="K93" s="122">
        <v>0</v>
      </c>
    </row>
    <row r="94" spans="1:11" s="33" customFormat="1" ht="15">
      <c r="A94" s="266"/>
      <c r="B94" s="257"/>
      <c r="C94" s="117" t="s">
        <v>43</v>
      </c>
      <c r="D94" s="115" t="s">
        <v>336</v>
      </c>
      <c r="E94" s="115" t="s">
        <v>175</v>
      </c>
      <c r="F94" s="116">
        <f t="shared" si="5"/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</row>
    <row r="95" spans="1:11" s="33" customFormat="1" ht="15">
      <c r="A95" s="266" t="s">
        <v>162</v>
      </c>
      <c r="B95" s="247" t="s">
        <v>161</v>
      </c>
      <c r="C95" s="117" t="s">
        <v>146</v>
      </c>
      <c r="D95" s="115" t="s">
        <v>336</v>
      </c>
      <c r="E95" s="115" t="s">
        <v>176</v>
      </c>
      <c r="F95" s="116">
        <f t="shared" si="5"/>
        <v>400</v>
      </c>
      <c r="G95" s="122">
        <f>G96+G97+G98+G99+G100</f>
        <v>200</v>
      </c>
      <c r="H95" s="122">
        <f>H96+H97+H98+H99+H100</f>
        <v>0</v>
      </c>
      <c r="I95" s="122">
        <f>I96+I97+I98+I99+I100</f>
        <v>0</v>
      </c>
      <c r="J95" s="122">
        <f>J96+J97+J98+J99+J100</f>
        <v>0</v>
      </c>
      <c r="K95" s="122">
        <f>K96+K97+K98+K99+K100</f>
        <v>200</v>
      </c>
    </row>
    <row r="96" spans="1:11" s="33" customFormat="1" ht="19.5" customHeight="1">
      <c r="A96" s="266"/>
      <c r="B96" s="257"/>
      <c r="C96" s="117" t="s">
        <v>39</v>
      </c>
      <c r="D96" s="115" t="s">
        <v>336</v>
      </c>
      <c r="E96" s="115" t="s">
        <v>176</v>
      </c>
      <c r="F96" s="116">
        <f t="shared" si="5"/>
        <v>0</v>
      </c>
      <c r="G96" s="122">
        <v>0</v>
      </c>
      <c r="H96" s="122">
        <v>0</v>
      </c>
      <c r="I96" s="122">
        <v>0</v>
      </c>
      <c r="J96" s="122">
        <v>0</v>
      </c>
      <c r="K96" s="122">
        <v>0</v>
      </c>
    </row>
    <row r="97" spans="1:11" s="33" customFormat="1" ht="15">
      <c r="A97" s="266"/>
      <c r="B97" s="257"/>
      <c r="C97" s="117" t="s">
        <v>40</v>
      </c>
      <c r="D97" s="115" t="s">
        <v>336</v>
      </c>
      <c r="E97" s="115" t="s">
        <v>176</v>
      </c>
      <c r="F97" s="116">
        <f t="shared" si="5"/>
        <v>0</v>
      </c>
      <c r="G97" s="122">
        <v>0</v>
      </c>
      <c r="H97" s="122">
        <v>0</v>
      </c>
      <c r="I97" s="122">
        <v>0</v>
      </c>
      <c r="J97" s="122">
        <v>0</v>
      </c>
      <c r="K97" s="122">
        <v>0</v>
      </c>
    </row>
    <row r="98" spans="1:11" s="33" customFormat="1" ht="15">
      <c r="A98" s="266"/>
      <c r="B98" s="257"/>
      <c r="C98" s="117" t="s">
        <v>41</v>
      </c>
      <c r="D98" s="115" t="s">
        <v>336</v>
      </c>
      <c r="E98" s="115" t="s">
        <v>176</v>
      </c>
      <c r="F98" s="116">
        <f t="shared" si="5"/>
        <v>400</v>
      </c>
      <c r="G98" s="122">
        <v>200</v>
      </c>
      <c r="H98" s="122">
        <v>0</v>
      </c>
      <c r="I98" s="122">
        <v>0</v>
      </c>
      <c r="J98" s="122">
        <v>0</v>
      </c>
      <c r="K98" s="122">
        <v>200</v>
      </c>
    </row>
    <row r="99" spans="1:11" s="33" customFormat="1" ht="15">
      <c r="A99" s="266"/>
      <c r="B99" s="257"/>
      <c r="C99" s="117" t="s">
        <v>36</v>
      </c>
      <c r="D99" s="115" t="s">
        <v>336</v>
      </c>
      <c r="E99" s="115" t="s">
        <v>176</v>
      </c>
      <c r="F99" s="116">
        <f t="shared" si="5"/>
        <v>0</v>
      </c>
      <c r="G99" s="122">
        <v>0</v>
      </c>
      <c r="H99" s="122">
        <v>0</v>
      </c>
      <c r="I99" s="122">
        <v>0</v>
      </c>
      <c r="J99" s="122">
        <v>0</v>
      </c>
      <c r="K99" s="122">
        <v>0</v>
      </c>
    </row>
    <row r="100" spans="1:11" s="33" customFormat="1" ht="15">
      <c r="A100" s="266"/>
      <c r="B100" s="257"/>
      <c r="C100" s="117" t="s">
        <v>43</v>
      </c>
      <c r="D100" s="115" t="s">
        <v>336</v>
      </c>
      <c r="E100" s="115" t="s">
        <v>176</v>
      </c>
      <c r="F100" s="116">
        <f t="shared" si="5"/>
        <v>0</v>
      </c>
      <c r="G100" s="122">
        <v>0</v>
      </c>
      <c r="H100" s="122">
        <v>0</v>
      </c>
      <c r="I100" s="122">
        <v>0</v>
      </c>
      <c r="J100" s="122">
        <v>0</v>
      </c>
      <c r="K100" s="122">
        <v>0</v>
      </c>
    </row>
    <row r="101" spans="1:11" s="33" customFormat="1" ht="15">
      <c r="A101" s="266" t="s">
        <v>163</v>
      </c>
      <c r="B101" s="247" t="s">
        <v>285</v>
      </c>
      <c r="C101" s="117" t="s">
        <v>146</v>
      </c>
      <c r="D101" s="115" t="s">
        <v>336</v>
      </c>
      <c r="E101" s="115" t="s">
        <v>177</v>
      </c>
      <c r="F101" s="116">
        <f t="shared" si="5"/>
        <v>1888.45275</v>
      </c>
      <c r="G101" s="122">
        <f>G102+G103+G104+G105+G106</f>
        <v>1008.54903</v>
      </c>
      <c r="H101" s="122">
        <f>H102+H103+H104+H105+H106</f>
        <v>44.996</v>
      </c>
      <c r="I101" s="122">
        <f>I102+I103+I104+I105+I106</f>
        <v>100.26846</v>
      </c>
      <c r="J101" s="122">
        <f>J102+J103+J104+J105+J106</f>
        <v>234.63926</v>
      </c>
      <c r="K101" s="122">
        <f>K102+K103+K104+K105+K106</f>
        <v>500</v>
      </c>
    </row>
    <row r="102" spans="1:11" s="33" customFormat="1" ht="18.75" customHeight="1">
      <c r="A102" s="266"/>
      <c r="B102" s="257"/>
      <c r="C102" s="117" t="s">
        <v>39</v>
      </c>
      <c r="D102" s="115" t="s">
        <v>336</v>
      </c>
      <c r="E102" s="115" t="s">
        <v>177</v>
      </c>
      <c r="F102" s="116">
        <f t="shared" si="5"/>
        <v>0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</row>
    <row r="103" spans="1:11" s="33" customFormat="1" ht="15">
      <c r="A103" s="266"/>
      <c r="B103" s="257"/>
      <c r="C103" s="117" t="s">
        <v>40</v>
      </c>
      <c r="D103" s="115" t="s">
        <v>336</v>
      </c>
      <c r="E103" s="115" t="s">
        <v>177</v>
      </c>
      <c r="F103" s="116">
        <f t="shared" si="5"/>
        <v>0</v>
      </c>
      <c r="G103" s="122">
        <v>0</v>
      </c>
      <c r="H103" s="122">
        <v>0</v>
      </c>
      <c r="I103" s="122">
        <v>0</v>
      </c>
      <c r="J103" s="122">
        <v>0</v>
      </c>
      <c r="K103" s="122">
        <v>0</v>
      </c>
    </row>
    <row r="104" spans="1:11" s="33" customFormat="1" ht="15">
      <c r="A104" s="266"/>
      <c r="B104" s="257"/>
      <c r="C104" s="117" t="s">
        <v>41</v>
      </c>
      <c r="D104" s="115" t="s">
        <v>336</v>
      </c>
      <c r="E104" s="115" t="s">
        <v>177</v>
      </c>
      <c r="F104" s="116">
        <f t="shared" si="5"/>
        <v>1888.45275</v>
      </c>
      <c r="G104" s="122">
        <f>6!C97</f>
        <v>1008.54903</v>
      </c>
      <c r="H104" s="122">
        <v>44.996</v>
      </c>
      <c r="I104" s="122">
        <v>100.26846</v>
      </c>
      <c r="J104" s="122">
        <v>234.63926</v>
      </c>
      <c r="K104" s="122">
        <v>500</v>
      </c>
    </row>
    <row r="105" spans="1:11" s="33" customFormat="1" ht="15">
      <c r="A105" s="266"/>
      <c r="B105" s="257"/>
      <c r="C105" s="117" t="s">
        <v>36</v>
      </c>
      <c r="D105" s="115" t="s">
        <v>336</v>
      </c>
      <c r="E105" s="115" t="s">
        <v>177</v>
      </c>
      <c r="F105" s="116">
        <f t="shared" si="5"/>
        <v>0</v>
      </c>
      <c r="G105" s="122">
        <v>0</v>
      </c>
      <c r="H105" s="122">
        <v>0</v>
      </c>
      <c r="I105" s="122">
        <v>0</v>
      </c>
      <c r="J105" s="122">
        <v>0</v>
      </c>
      <c r="K105" s="122">
        <v>0</v>
      </c>
    </row>
    <row r="106" spans="1:11" s="33" customFormat="1" ht="15">
      <c r="A106" s="266"/>
      <c r="B106" s="257"/>
      <c r="C106" s="117" t="s">
        <v>43</v>
      </c>
      <c r="D106" s="115" t="s">
        <v>336</v>
      </c>
      <c r="E106" s="115" t="s">
        <v>177</v>
      </c>
      <c r="F106" s="116">
        <f t="shared" si="5"/>
        <v>0</v>
      </c>
      <c r="G106" s="122">
        <v>0</v>
      </c>
      <c r="H106" s="122">
        <v>0</v>
      </c>
      <c r="I106" s="122">
        <v>0</v>
      </c>
      <c r="J106" s="122">
        <v>0</v>
      </c>
      <c r="K106" s="122">
        <v>0</v>
      </c>
    </row>
    <row r="107" spans="1:11" s="33" customFormat="1" ht="15">
      <c r="A107" s="266" t="s">
        <v>164</v>
      </c>
      <c r="B107" s="247" t="s">
        <v>325</v>
      </c>
      <c r="C107" s="117" t="s">
        <v>146</v>
      </c>
      <c r="D107" s="115" t="s">
        <v>336</v>
      </c>
      <c r="E107" s="115" t="s">
        <v>178</v>
      </c>
      <c r="F107" s="116">
        <f t="shared" si="5"/>
        <v>4560.480879999999</v>
      </c>
      <c r="G107" s="122">
        <f>G108+G109+G110+G111+G112</f>
        <v>895.13081</v>
      </c>
      <c r="H107" s="122">
        <f>H108+H109+H110+H111+H112</f>
        <v>878.1441299999999</v>
      </c>
      <c r="I107" s="122">
        <f>I108+I109+I110+I111+I112</f>
        <v>936.62376</v>
      </c>
      <c r="J107" s="122">
        <f>J108+J109+J110+J111+J112</f>
        <v>1101.6671999999999</v>
      </c>
      <c r="K107" s="122">
        <f>K108+K109+K110+K111+K112</f>
        <v>748.91498</v>
      </c>
    </row>
    <row r="108" spans="1:11" s="33" customFormat="1" ht="18.75" customHeight="1">
      <c r="A108" s="266"/>
      <c r="B108" s="257"/>
      <c r="C108" s="117" t="s">
        <v>39</v>
      </c>
      <c r="D108" s="115" t="s">
        <v>336</v>
      </c>
      <c r="E108" s="115" t="s">
        <v>178</v>
      </c>
      <c r="F108" s="116">
        <f t="shared" si="5"/>
        <v>0</v>
      </c>
      <c r="G108" s="122">
        <v>0</v>
      </c>
      <c r="H108" s="122">
        <v>0</v>
      </c>
      <c r="I108" s="122">
        <v>0</v>
      </c>
      <c r="J108" s="122">
        <v>0</v>
      </c>
      <c r="K108" s="122">
        <v>0</v>
      </c>
    </row>
    <row r="109" spans="1:11" s="33" customFormat="1" ht="15">
      <c r="A109" s="266"/>
      <c r="B109" s="257"/>
      <c r="C109" s="117" t="s">
        <v>40</v>
      </c>
      <c r="D109" s="115" t="s">
        <v>336</v>
      </c>
      <c r="E109" s="115" t="s">
        <v>178</v>
      </c>
      <c r="F109" s="116">
        <f t="shared" si="5"/>
        <v>0</v>
      </c>
      <c r="G109" s="122">
        <v>0</v>
      </c>
      <c r="H109" s="122">
        <v>0</v>
      </c>
      <c r="I109" s="122">
        <v>0</v>
      </c>
      <c r="J109" s="122">
        <v>0</v>
      </c>
      <c r="K109" s="122">
        <v>0</v>
      </c>
    </row>
    <row r="110" spans="1:11" s="33" customFormat="1" ht="15">
      <c r="A110" s="266"/>
      <c r="B110" s="257"/>
      <c r="C110" s="117" t="s">
        <v>41</v>
      </c>
      <c r="D110" s="115" t="s">
        <v>336</v>
      </c>
      <c r="E110" s="115" t="s">
        <v>178</v>
      </c>
      <c r="F110" s="116">
        <f>G110+H110+I110+J110+K110</f>
        <v>4560.480879999999</v>
      </c>
      <c r="G110" s="122">
        <v>895.13081</v>
      </c>
      <c r="H110" s="122">
        <f>728.98934+149.15479</f>
        <v>878.1441299999999</v>
      </c>
      <c r="I110" s="122">
        <f>728.98934+207.63442</f>
        <v>936.62376</v>
      </c>
      <c r="J110" s="122">
        <f>728.98934+372.67786</f>
        <v>1101.6671999999999</v>
      </c>
      <c r="K110" s="122">
        <v>748.91498</v>
      </c>
    </row>
    <row r="111" spans="1:11" s="33" customFormat="1" ht="15">
      <c r="A111" s="266"/>
      <c r="B111" s="257"/>
      <c r="C111" s="117" t="s">
        <v>36</v>
      </c>
      <c r="D111" s="115" t="s">
        <v>336</v>
      </c>
      <c r="E111" s="115" t="s">
        <v>178</v>
      </c>
      <c r="F111" s="116">
        <f t="shared" si="5"/>
        <v>0</v>
      </c>
      <c r="G111" s="122">
        <v>0</v>
      </c>
      <c r="H111" s="122">
        <v>0</v>
      </c>
      <c r="I111" s="122">
        <v>0</v>
      </c>
      <c r="J111" s="122">
        <v>0</v>
      </c>
      <c r="K111" s="122">
        <v>0</v>
      </c>
    </row>
    <row r="112" spans="1:11" s="33" customFormat="1" ht="15">
      <c r="A112" s="266"/>
      <c r="B112" s="257"/>
      <c r="C112" s="117" t="s">
        <v>43</v>
      </c>
      <c r="D112" s="115" t="s">
        <v>336</v>
      </c>
      <c r="E112" s="115" t="s">
        <v>178</v>
      </c>
      <c r="F112" s="116">
        <f t="shared" si="5"/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</row>
    <row r="113" spans="1:11" s="33" customFormat="1" ht="15">
      <c r="A113" s="266" t="s">
        <v>109</v>
      </c>
      <c r="B113" s="247" t="s">
        <v>319</v>
      </c>
      <c r="C113" s="117" t="s">
        <v>146</v>
      </c>
      <c r="D113" s="115" t="s">
        <v>336</v>
      </c>
      <c r="E113" s="115" t="s">
        <v>179</v>
      </c>
      <c r="F113" s="116">
        <f t="shared" si="5"/>
        <v>7616.83061</v>
      </c>
      <c r="G113" s="122">
        <f>G114+G115+G116+G117+G118</f>
        <v>5503.75396</v>
      </c>
      <c r="H113" s="122">
        <f>H114+H115+H116+H117+H118</f>
        <v>292</v>
      </c>
      <c r="I113" s="122">
        <f>I114+I115+I116+I117+I118</f>
        <v>192</v>
      </c>
      <c r="J113" s="122">
        <f>J114+J115+J116+J117+J118</f>
        <v>192</v>
      </c>
      <c r="K113" s="122">
        <f>K114+K115+K116+K117+K118</f>
        <v>1437.07665</v>
      </c>
    </row>
    <row r="114" spans="1:11" s="33" customFormat="1" ht="15.75" customHeight="1">
      <c r="A114" s="266"/>
      <c r="B114" s="257"/>
      <c r="C114" s="117" t="s">
        <v>39</v>
      </c>
      <c r="D114" s="115" t="s">
        <v>336</v>
      </c>
      <c r="E114" s="115" t="s">
        <v>179</v>
      </c>
      <c r="F114" s="116">
        <f t="shared" si="5"/>
        <v>0</v>
      </c>
      <c r="G114" s="122">
        <f>H114+I114+J114+K114</f>
        <v>0</v>
      </c>
      <c r="H114" s="122">
        <f>H120</f>
        <v>0</v>
      </c>
      <c r="I114" s="122">
        <f>I120</f>
        <v>0</v>
      </c>
      <c r="J114" s="122">
        <f>J120</f>
        <v>0</v>
      </c>
      <c r="K114" s="122">
        <f>K120</f>
        <v>0</v>
      </c>
    </row>
    <row r="115" spans="1:11" s="33" customFormat="1" ht="15">
      <c r="A115" s="266"/>
      <c r="B115" s="257"/>
      <c r="C115" s="117" t="s">
        <v>40</v>
      </c>
      <c r="D115" s="115" t="s">
        <v>336</v>
      </c>
      <c r="E115" s="115" t="s">
        <v>179</v>
      </c>
      <c r="F115" s="116">
        <f t="shared" si="5"/>
        <v>0</v>
      </c>
      <c r="G115" s="122">
        <f>H115+I115+J115+K115</f>
        <v>0</v>
      </c>
      <c r="H115" s="122">
        <f aca="true" t="shared" si="7" ref="H115:K119">H121</f>
        <v>0</v>
      </c>
      <c r="I115" s="122">
        <f t="shared" si="7"/>
        <v>0</v>
      </c>
      <c r="J115" s="122">
        <f t="shared" si="7"/>
        <v>0</v>
      </c>
      <c r="K115" s="122">
        <f t="shared" si="7"/>
        <v>0</v>
      </c>
    </row>
    <row r="116" spans="1:11" s="33" customFormat="1" ht="15">
      <c r="A116" s="266"/>
      <c r="B116" s="257"/>
      <c r="C116" s="117" t="s">
        <v>41</v>
      </c>
      <c r="D116" s="115" t="s">
        <v>336</v>
      </c>
      <c r="E116" s="115" t="s">
        <v>179</v>
      </c>
      <c r="F116" s="116">
        <f>G116+H116+I116+J116+K116</f>
        <v>7616.83061</v>
      </c>
      <c r="G116" s="122">
        <f>G122</f>
        <v>5503.75396</v>
      </c>
      <c r="H116" s="122">
        <f>H122</f>
        <v>292</v>
      </c>
      <c r="I116" s="122">
        <f t="shared" si="7"/>
        <v>192</v>
      </c>
      <c r="J116" s="122">
        <f t="shared" si="7"/>
        <v>192</v>
      </c>
      <c r="K116" s="122">
        <f t="shared" si="7"/>
        <v>1437.07665</v>
      </c>
    </row>
    <row r="117" spans="1:11" s="33" customFormat="1" ht="15">
      <c r="A117" s="266"/>
      <c r="B117" s="257"/>
      <c r="C117" s="117" t="s">
        <v>36</v>
      </c>
      <c r="D117" s="115" t="s">
        <v>336</v>
      </c>
      <c r="E117" s="115" t="s">
        <v>179</v>
      </c>
      <c r="F117" s="116">
        <f t="shared" si="5"/>
        <v>0</v>
      </c>
      <c r="G117" s="122">
        <f>H117+I117+J117+K117</f>
        <v>0</v>
      </c>
      <c r="H117" s="122">
        <f t="shared" si="7"/>
        <v>0</v>
      </c>
      <c r="I117" s="122">
        <f t="shared" si="7"/>
        <v>0</v>
      </c>
      <c r="J117" s="122">
        <f t="shared" si="7"/>
        <v>0</v>
      </c>
      <c r="K117" s="122">
        <f t="shared" si="7"/>
        <v>0</v>
      </c>
    </row>
    <row r="118" spans="1:11" s="33" customFormat="1" ht="15">
      <c r="A118" s="266"/>
      <c r="B118" s="257"/>
      <c r="C118" s="117" t="s">
        <v>43</v>
      </c>
      <c r="D118" s="115" t="s">
        <v>336</v>
      </c>
      <c r="E118" s="115" t="s">
        <v>179</v>
      </c>
      <c r="F118" s="116">
        <f t="shared" si="5"/>
        <v>0</v>
      </c>
      <c r="G118" s="122">
        <f>H118+I118+J118+K118</f>
        <v>0</v>
      </c>
      <c r="H118" s="122">
        <f t="shared" si="7"/>
        <v>0</v>
      </c>
      <c r="I118" s="122">
        <f t="shared" si="7"/>
        <v>0</v>
      </c>
      <c r="J118" s="122">
        <f t="shared" si="7"/>
        <v>0</v>
      </c>
      <c r="K118" s="122">
        <f t="shared" si="7"/>
        <v>0</v>
      </c>
    </row>
    <row r="119" spans="1:11" s="9" customFormat="1" ht="15">
      <c r="A119" s="266" t="s">
        <v>102</v>
      </c>
      <c r="B119" s="247" t="s">
        <v>326</v>
      </c>
      <c r="C119" s="117" t="s">
        <v>146</v>
      </c>
      <c r="D119" s="115" t="s">
        <v>336</v>
      </c>
      <c r="E119" s="115" t="s">
        <v>180</v>
      </c>
      <c r="F119" s="116">
        <f t="shared" si="5"/>
        <v>0</v>
      </c>
      <c r="G119" s="122">
        <v>0</v>
      </c>
      <c r="H119" s="122">
        <f t="shared" si="7"/>
        <v>0</v>
      </c>
      <c r="I119" s="122">
        <f t="shared" si="7"/>
        <v>0</v>
      </c>
      <c r="J119" s="122">
        <f t="shared" si="7"/>
        <v>0</v>
      </c>
      <c r="K119" s="122">
        <f t="shared" si="7"/>
        <v>0</v>
      </c>
    </row>
    <row r="120" spans="1:11" s="9" customFormat="1" ht="15" customHeight="1">
      <c r="A120" s="266"/>
      <c r="B120" s="248"/>
      <c r="C120" s="117" t="s">
        <v>39</v>
      </c>
      <c r="D120" s="115" t="s">
        <v>336</v>
      </c>
      <c r="E120" s="115" t="s">
        <v>180</v>
      </c>
      <c r="F120" s="116">
        <f t="shared" si="5"/>
        <v>0</v>
      </c>
      <c r="G120" s="122">
        <v>0</v>
      </c>
      <c r="H120" s="122">
        <v>0</v>
      </c>
      <c r="I120" s="122">
        <v>0</v>
      </c>
      <c r="J120" s="122">
        <v>0</v>
      </c>
      <c r="K120" s="122">
        <v>0</v>
      </c>
    </row>
    <row r="121" spans="1:11" s="9" customFormat="1" ht="18" customHeight="1">
      <c r="A121" s="266"/>
      <c r="B121" s="248"/>
      <c r="C121" s="117" t="s">
        <v>40</v>
      </c>
      <c r="D121" s="115" t="s">
        <v>336</v>
      </c>
      <c r="E121" s="115" t="s">
        <v>180</v>
      </c>
      <c r="F121" s="116">
        <f t="shared" si="5"/>
        <v>0</v>
      </c>
      <c r="G121" s="122">
        <v>0</v>
      </c>
      <c r="H121" s="122">
        <v>0</v>
      </c>
      <c r="I121" s="122">
        <v>0</v>
      </c>
      <c r="J121" s="122">
        <v>0</v>
      </c>
      <c r="K121" s="122">
        <v>0</v>
      </c>
    </row>
    <row r="122" spans="1:11" s="9" customFormat="1" ht="15">
      <c r="A122" s="266"/>
      <c r="B122" s="248"/>
      <c r="C122" s="117" t="s">
        <v>41</v>
      </c>
      <c r="D122" s="115" t="s">
        <v>336</v>
      </c>
      <c r="E122" s="115" t="s">
        <v>180</v>
      </c>
      <c r="F122" s="116">
        <f t="shared" si="5"/>
        <v>7616.83061</v>
      </c>
      <c r="G122" s="116">
        <v>5503.75396</v>
      </c>
      <c r="H122" s="122">
        <v>292</v>
      </c>
      <c r="I122" s="122">
        <v>192</v>
      </c>
      <c r="J122" s="122">
        <v>192</v>
      </c>
      <c r="K122" s="122">
        <v>1437.07665</v>
      </c>
    </row>
    <row r="123" spans="1:11" s="9" customFormat="1" ht="15">
      <c r="A123" s="266"/>
      <c r="B123" s="248"/>
      <c r="C123" s="117" t="s">
        <v>36</v>
      </c>
      <c r="D123" s="115" t="s">
        <v>336</v>
      </c>
      <c r="E123" s="115" t="s">
        <v>180</v>
      </c>
      <c r="F123" s="116">
        <f t="shared" si="5"/>
        <v>0</v>
      </c>
      <c r="G123" s="122">
        <v>0</v>
      </c>
      <c r="H123" s="122">
        <v>0</v>
      </c>
      <c r="I123" s="122">
        <v>0</v>
      </c>
      <c r="J123" s="122">
        <v>0</v>
      </c>
      <c r="K123" s="122">
        <v>0</v>
      </c>
    </row>
    <row r="124" spans="1:11" s="9" customFormat="1" ht="15">
      <c r="A124" s="266"/>
      <c r="B124" s="249"/>
      <c r="C124" s="117" t="s">
        <v>43</v>
      </c>
      <c r="D124" s="115" t="s">
        <v>336</v>
      </c>
      <c r="E124" s="115" t="s">
        <v>180</v>
      </c>
      <c r="F124" s="116">
        <f t="shared" si="5"/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</row>
  </sheetData>
  <sheetProtection/>
  <mergeCells count="45">
    <mergeCell ref="A113:A118"/>
    <mergeCell ref="B113:B118"/>
    <mergeCell ref="A101:A106"/>
    <mergeCell ref="A107:A112"/>
    <mergeCell ref="B83:B88"/>
    <mergeCell ref="B89:B94"/>
    <mergeCell ref="B95:B100"/>
    <mergeCell ref="B101:B106"/>
    <mergeCell ref="B107:B112"/>
    <mergeCell ref="B65:B70"/>
    <mergeCell ref="B77:B82"/>
    <mergeCell ref="A77:A82"/>
    <mergeCell ref="A83:A88"/>
    <mergeCell ref="A89:A94"/>
    <mergeCell ref="A95:A100"/>
    <mergeCell ref="B53:B58"/>
    <mergeCell ref="A71:A76"/>
    <mergeCell ref="B71:B76"/>
    <mergeCell ref="A119:A124"/>
    <mergeCell ref="B119:B124"/>
    <mergeCell ref="A40:A46"/>
    <mergeCell ref="A53:A58"/>
    <mergeCell ref="A59:A64"/>
    <mergeCell ref="A65:A70"/>
    <mergeCell ref="B59:B64"/>
    <mergeCell ref="A26:A31"/>
    <mergeCell ref="B26:B31"/>
    <mergeCell ref="B40:B46"/>
    <mergeCell ref="A47:A52"/>
    <mergeCell ref="B47:B52"/>
    <mergeCell ref="A8:A13"/>
    <mergeCell ref="B8:B13"/>
    <mergeCell ref="A14:A19"/>
    <mergeCell ref="B14:B19"/>
    <mergeCell ref="A20:A25"/>
    <mergeCell ref="A33:A39"/>
    <mergeCell ref="B33:B39"/>
    <mergeCell ref="B20:B25"/>
    <mergeCell ref="I1:K1"/>
    <mergeCell ref="A3:J3"/>
    <mergeCell ref="A5:A6"/>
    <mergeCell ref="B5:B6"/>
    <mergeCell ref="C5:C6"/>
    <mergeCell ref="D5:E5"/>
    <mergeCell ref="F5:K5"/>
  </mergeCells>
  <printOptions/>
  <pageMargins left="0" right="0" top="0.3937007874015748" bottom="0.1968503937007874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21"/>
  <sheetViews>
    <sheetView zoomScaleSheetLayoutView="100" workbookViewId="0" topLeftCell="A1">
      <selection activeCell="A3" sqref="A3:D3"/>
    </sheetView>
  </sheetViews>
  <sheetFormatPr defaultColWidth="9.00390625" defaultRowHeight="12.75"/>
  <cols>
    <col min="1" max="1" width="4.625" style="1" customWidth="1"/>
    <col min="2" max="2" width="35.75390625" style="1" customWidth="1"/>
    <col min="3" max="3" width="30.875" style="1" customWidth="1"/>
    <col min="4" max="4" width="25.625" style="1" customWidth="1"/>
    <col min="5" max="16384" width="9.125" style="1" customWidth="1"/>
  </cols>
  <sheetData>
    <row r="1" s="2" customFormat="1" ht="15">
      <c r="D1" s="37" t="s">
        <v>284</v>
      </c>
    </row>
    <row r="2" s="2" customFormat="1" ht="15"/>
    <row r="3" spans="1:4" ht="78.75" customHeight="1">
      <c r="A3" s="272" t="s">
        <v>327</v>
      </c>
      <c r="B3" s="272"/>
      <c r="C3" s="272"/>
      <c r="D3" s="272"/>
    </row>
    <row r="4" s="2" customFormat="1" ht="15"/>
    <row r="5" spans="1:4" ht="12.75">
      <c r="A5" s="273" t="s">
        <v>189</v>
      </c>
      <c r="B5" s="273" t="s">
        <v>190</v>
      </c>
      <c r="C5" s="274" t="s">
        <v>191</v>
      </c>
      <c r="D5" s="274" t="s">
        <v>192</v>
      </c>
    </row>
    <row r="6" spans="1:4" ht="12.75">
      <c r="A6" s="273"/>
      <c r="B6" s="273"/>
      <c r="C6" s="274"/>
      <c r="D6" s="274"/>
    </row>
    <row r="7" spans="1:4" ht="12.75">
      <c r="A7" s="45">
        <v>1</v>
      </c>
      <c r="B7" s="45">
        <v>2</v>
      </c>
      <c r="C7" s="56">
        <v>3</v>
      </c>
      <c r="D7" s="56">
        <v>4</v>
      </c>
    </row>
    <row r="8" spans="1:4" ht="52.5" customHeight="1">
      <c r="A8" s="38">
        <v>1</v>
      </c>
      <c r="B8" s="125" t="s">
        <v>311</v>
      </c>
      <c r="C8" s="11" t="s">
        <v>337</v>
      </c>
      <c r="D8" s="57" t="s">
        <v>193</v>
      </c>
    </row>
    <row r="9" spans="1:4" ht="56.25" customHeight="1">
      <c r="A9" s="38" t="s">
        <v>14</v>
      </c>
      <c r="B9" s="126" t="s">
        <v>329</v>
      </c>
      <c r="C9" s="11" t="s">
        <v>337</v>
      </c>
      <c r="D9" s="57" t="s">
        <v>289</v>
      </c>
    </row>
    <row r="10" spans="1:4" ht="63.75">
      <c r="A10" s="38" t="s">
        <v>15</v>
      </c>
      <c r="B10" s="125" t="s">
        <v>330</v>
      </c>
      <c r="C10" s="11" t="s">
        <v>337</v>
      </c>
      <c r="D10" s="57" t="s">
        <v>289</v>
      </c>
    </row>
    <row r="11" spans="1:4" ht="102">
      <c r="A11" s="38" t="s">
        <v>23</v>
      </c>
      <c r="B11" s="125" t="s">
        <v>331</v>
      </c>
      <c r="C11" s="11" t="s">
        <v>337</v>
      </c>
      <c r="D11" s="57"/>
    </row>
    <row r="12" spans="1:4" ht="63.75">
      <c r="A12" s="38" t="s">
        <v>194</v>
      </c>
      <c r="B12" s="125" t="s">
        <v>314</v>
      </c>
      <c r="C12" s="11" t="s">
        <v>337</v>
      </c>
      <c r="D12" s="57" t="s">
        <v>193</v>
      </c>
    </row>
    <row r="13" spans="1:4" ht="63.75">
      <c r="A13" s="38" t="s">
        <v>16</v>
      </c>
      <c r="B13" s="125" t="s">
        <v>276</v>
      </c>
      <c r="C13" s="11" t="s">
        <v>337</v>
      </c>
      <c r="D13" s="57"/>
    </row>
    <row r="14" spans="1:4" ht="63.75">
      <c r="A14" s="38" t="s">
        <v>17</v>
      </c>
      <c r="B14" s="125" t="s">
        <v>277</v>
      </c>
      <c r="C14" s="11" t="s">
        <v>337</v>
      </c>
      <c r="D14" s="57"/>
    </row>
    <row r="15" spans="1:4" ht="63.75">
      <c r="A15" s="38" t="s">
        <v>18</v>
      </c>
      <c r="B15" s="127" t="s">
        <v>278</v>
      </c>
      <c r="C15" s="11" t="s">
        <v>337</v>
      </c>
      <c r="D15" s="57"/>
    </row>
    <row r="16" spans="1:4" ht="63.75">
      <c r="A16" s="38" t="s">
        <v>26</v>
      </c>
      <c r="B16" s="125" t="s">
        <v>333</v>
      </c>
      <c r="C16" s="11" t="s">
        <v>337</v>
      </c>
      <c r="D16" s="57" t="s">
        <v>193</v>
      </c>
    </row>
    <row r="17" spans="1:4" ht="63.75">
      <c r="A17" s="38" t="s">
        <v>71</v>
      </c>
      <c r="B17" s="125" t="s">
        <v>281</v>
      </c>
      <c r="C17" s="11" t="s">
        <v>337</v>
      </c>
      <c r="D17" s="57" t="s">
        <v>290</v>
      </c>
    </row>
    <row r="18" spans="1:4" ht="63.75">
      <c r="A18" s="38" t="s">
        <v>72</v>
      </c>
      <c r="B18" s="125" t="s">
        <v>282</v>
      </c>
      <c r="C18" s="11" t="s">
        <v>337</v>
      </c>
      <c r="D18" s="57" t="s">
        <v>291</v>
      </c>
    </row>
    <row r="19" spans="1:4" ht="63.75">
      <c r="A19" s="38" t="s">
        <v>73</v>
      </c>
      <c r="B19" s="128" t="s">
        <v>283</v>
      </c>
      <c r="C19" s="11" t="s">
        <v>337</v>
      </c>
      <c r="D19" s="56" t="s">
        <v>292</v>
      </c>
    </row>
    <row r="20" spans="1:4" ht="63.75">
      <c r="A20" s="16" t="s">
        <v>279</v>
      </c>
      <c r="B20" s="125" t="s">
        <v>334</v>
      </c>
      <c r="C20" s="11" t="s">
        <v>337</v>
      </c>
      <c r="D20" s="12" t="s">
        <v>193</v>
      </c>
    </row>
    <row r="21" spans="1:4" ht="54.75" customHeight="1">
      <c r="A21" s="16" t="s">
        <v>104</v>
      </c>
      <c r="B21" s="125" t="s">
        <v>280</v>
      </c>
      <c r="C21" s="11" t="s">
        <v>337</v>
      </c>
      <c r="D21" s="12"/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43"/>
  <sheetViews>
    <sheetView tabSelected="1" view="pageBreakPreview" zoomScale="120" zoomScaleSheetLayoutView="120" zoomScalePageLayoutView="0" workbookViewId="0" topLeftCell="A67">
      <selection activeCell="F73" sqref="F73"/>
    </sheetView>
  </sheetViews>
  <sheetFormatPr defaultColWidth="9.00390625" defaultRowHeight="12.75"/>
  <cols>
    <col min="1" max="1" width="7.125" style="1" customWidth="1"/>
    <col min="2" max="2" width="36.75390625" style="1" customWidth="1"/>
    <col min="3" max="3" width="9.875" style="1" customWidth="1"/>
    <col min="4" max="4" width="11.375" style="1" customWidth="1"/>
    <col min="5" max="5" width="8.875" style="1" customWidth="1"/>
    <col min="6" max="6" width="8.625" style="1" customWidth="1"/>
    <col min="7" max="7" width="7.00390625" style="1" customWidth="1"/>
    <col min="8" max="8" width="22.875" style="1" customWidth="1"/>
    <col min="9" max="9" width="23.375" style="1" customWidth="1"/>
    <col min="10" max="10" width="6.75390625" style="1" customWidth="1"/>
    <col min="11" max="11" width="9.375" style="1" customWidth="1"/>
    <col min="12" max="30" width="2.375" style="1" bestFit="1" customWidth="1"/>
    <col min="31" max="31" width="3.00390625" style="1" customWidth="1"/>
    <col min="32" max="16384" width="9.125" style="1" customWidth="1"/>
  </cols>
  <sheetData>
    <row r="1" spans="9:31" s="2" customFormat="1" ht="15">
      <c r="I1" s="298"/>
      <c r="J1" s="299"/>
      <c r="K1" s="299"/>
      <c r="AE1" s="37" t="s">
        <v>195</v>
      </c>
    </row>
    <row r="2" s="2" customFormat="1" ht="15">
      <c r="I2" s="4"/>
    </row>
    <row r="3" spans="1:31" ht="18.75">
      <c r="A3" s="300" t="s">
        <v>196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</row>
    <row r="4" s="2" customFormat="1" ht="15"/>
    <row r="5" spans="1:31" s="40" customFormat="1" ht="18" customHeight="1">
      <c r="A5" s="292" t="s">
        <v>189</v>
      </c>
      <c r="B5" s="292" t="s">
        <v>197</v>
      </c>
      <c r="C5" s="294" t="s">
        <v>198</v>
      </c>
      <c r="D5" s="295"/>
      <c r="E5" s="295"/>
      <c r="F5" s="295"/>
      <c r="G5" s="292" t="s">
        <v>199</v>
      </c>
      <c r="H5" s="292" t="s">
        <v>200</v>
      </c>
      <c r="I5" s="292" t="s">
        <v>201</v>
      </c>
      <c r="J5" s="292" t="s">
        <v>202</v>
      </c>
      <c r="K5" s="292" t="s">
        <v>203</v>
      </c>
      <c r="L5" s="292" t="s">
        <v>204</v>
      </c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</row>
    <row r="6" spans="1:31" s="40" customFormat="1" ht="18" customHeight="1">
      <c r="A6" s="292"/>
      <c r="B6" s="292"/>
      <c r="C6" s="296"/>
      <c r="D6" s="297"/>
      <c r="E6" s="297"/>
      <c r="F6" s="297"/>
      <c r="G6" s="292"/>
      <c r="H6" s="292"/>
      <c r="I6" s="292"/>
      <c r="J6" s="292"/>
      <c r="K6" s="292"/>
      <c r="L6" s="292" t="s">
        <v>293</v>
      </c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 t="s">
        <v>288</v>
      </c>
      <c r="Y6" s="292"/>
      <c r="Z6" s="292"/>
      <c r="AA6" s="292"/>
      <c r="AB6" s="292" t="s">
        <v>294</v>
      </c>
      <c r="AC6" s="292"/>
      <c r="AD6" s="292"/>
      <c r="AE6" s="292"/>
    </row>
    <row r="7" spans="1:31" s="40" customFormat="1" ht="51.75" customHeight="1">
      <c r="A7" s="292"/>
      <c r="B7" s="292"/>
      <c r="C7" s="39" t="s">
        <v>205</v>
      </c>
      <c r="D7" s="39">
        <v>2019</v>
      </c>
      <c r="E7" s="39">
        <v>2020</v>
      </c>
      <c r="F7" s="39">
        <v>2021</v>
      </c>
      <c r="G7" s="292"/>
      <c r="H7" s="292"/>
      <c r="I7" s="292"/>
      <c r="J7" s="292"/>
      <c r="K7" s="292"/>
      <c r="L7" s="39">
        <v>1</v>
      </c>
      <c r="M7" s="39">
        <v>2</v>
      </c>
      <c r="N7" s="39">
        <v>3</v>
      </c>
      <c r="O7" s="39">
        <v>4</v>
      </c>
      <c r="P7" s="39">
        <v>5</v>
      </c>
      <c r="Q7" s="39">
        <v>6</v>
      </c>
      <c r="R7" s="39">
        <v>7</v>
      </c>
      <c r="S7" s="39">
        <v>8</v>
      </c>
      <c r="T7" s="39">
        <v>9</v>
      </c>
      <c r="U7" s="39">
        <v>10</v>
      </c>
      <c r="V7" s="39">
        <v>11</v>
      </c>
      <c r="W7" s="39">
        <v>12</v>
      </c>
      <c r="X7" s="39">
        <v>1</v>
      </c>
      <c r="Y7" s="39">
        <v>2</v>
      </c>
      <c r="Z7" s="39">
        <v>3</v>
      </c>
      <c r="AA7" s="39">
        <v>4</v>
      </c>
      <c r="AB7" s="39">
        <v>1</v>
      </c>
      <c r="AC7" s="39">
        <v>2</v>
      </c>
      <c r="AD7" s="39">
        <v>3</v>
      </c>
      <c r="AE7" s="39">
        <v>4</v>
      </c>
    </row>
    <row r="8" spans="1:31" s="40" customFormat="1" ht="9.7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9</v>
      </c>
      <c r="H8" s="41">
        <v>10</v>
      </c>
      <c r="I8" s="41">
        <v>11</v>
      </c>
      <c r="J8" s="41">
        <v>12</v>
      </c>
      <c r="K8" s="41">
        <v>13</v>
      </c>
      <c r="L8" s="41">
        <v>14</v>
      </c>
      <c r="M8" s="41">
        <v>15</v>
      </c>
      <c r="N8" s="41">
        <v>16</v>
      </c>
      <c r="O8" s="41">
        <v>17</v>
      </c>
      <c r="P8" s="41">
        <v>18</v>
      </c>
      <c r="Q8" s="41">
        <v>19</v>
      </c>
      <c r="R8" s="41">
        <v>20</v>
      </c>
      <c r="S8" s="41">
        <v>21</v>
      </c>
      <c r="T8" s="41">
        <v>22</v>
      </c>
      <c r="U8" s="41">
        <v>23</v>
      </c>
      <c r="V8" s="41">
        <v>24</v>
      </c>
      <c r="W8" s="41">
        <v>25</v>
      </c>
      <c r="X8" s="41">
        <v>26</v>
      </c>
      <c r="Y8" s="41">
        <v>27</v>
      </c>
      <c r="Z8" s="41">
        <v>28</v>
      </c>
      <c r="AA8" s="41">
        <v>29</v>
      </c>
      <c r="AB8" s="41">
        <v>30</v>
      </c>
      <c r="AC8" s="41">
        <v>31</v>
      </c>
      <c r="AD8" s="41">
        <v>32</v>
      </c>
      <c r="AE8" s="41">
        <v>33</v>
      </c>
    </row>
    <row r="9" spans="1:31" s="40" customFormat="1" ht="29.25" customHeight="1">
      <c r="A9" s="129" t="s">
        <v>206</v>
      </c>
      <c r="B9" s="130" t="s">
        <v>311</v>
      </c>
      <c r="C9" s="131">
        <f>D9+E9+F9</f>
        <v>10728.734400000001</v>
      </c>
      <c r="D9" s="131">
        <f>D10</f>
        <v>3632.4332000000004</v>
      </c>
      <c r="E9" s="131">
        <f>E10</f>
        <v>3813.3506</v>
      </c>
      <c r="F9" s="131">
        <f>F10</f>
        <v>3282.9506</v>
      </c>
      <c r="G9" s="132" t="s">
        <v>207</v>
      </c>
      <c r="H9" s="133"/>
      <c r="I9" s="107"/>
      <c r="J9" s="107"/>
      <c r="K9" s="107"/>
      <c r="L9" s="108"/>
      <c r="M9" s="108"/>
      <c r="N9" s="108"/>
      <c r="O9" s="108"/>
      <c r="P9" s="108"/>
      <c r="Q9" s="108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s="42" customFormat="1" ht="9.75">
      <c r="A10" s="281" t="s">
        <v>208</v>
      </c>
      <c r="B10" s="281"/>
      <c r="C10" s="131">
        <f aca="true" t="shared" si="0" ref="C10:C73">D10+E10+F10</f>
        <v>10728.734400000001</v>
      </c>
      <c r="D10" s="131">
        <f>D11+D12+D13+D14+D15</f>
        <v>3632.4332000000004</v>
      </c>
      <c r="E10" s="131">
        <f>E11+E12+E13+E14+E15</f>
        <v>3813.3506</v>
      </c>
      <c r="F10" s="131">
        <f>F11+F12+F13+F14+F15</f>
        <v>3282.9506</v>
      </c>
      <c r="G10" s="288"/>
      <c r="H10" s="289"/>
      <c r="I10" s="293">
        <f>D9-9138.9214</f>
        <v>-5506.488199999999</v>
      </c>
      <c r="J10" s="287"/>
      <c r="K10" s="287"/>
      <c r="L10" s="291"/>
      <c r="M10" s="291"/>
      <c r="N10" s="291"/>
      <c r="O10" s="291"/>
      <c r="P10" s="291"/>
      <c r="Q10" s="291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</row>
    <row r="11" spans="1:31" s="42" customFormat="1" ht="12.75" customHeight="1">
      <c r="A11" s="281" t="s">
        <v>209</v>
      </c>
      <c r="B11" s="281"/>
      <c r="C11" s="131">
        <f t="shared" si="0"/>
        <v>0</v>
      </c>
      <c r="D11" s="134">
        <f>D18+D25+D32+D39</f>
        <v>0</v>
      </c>
      <c r="E11" s="134">
        <f>E18+E25+E32+E39</f>
        <v>0</v>
      </c>
      <c r="F11" s="134">
        <f>F18+F25+F32+F39</f>
        <v>0</v>
      </c>
      <c r="G11" s="288"/>
      <c r="H11" s="289"/>
      <c r="I11" s="293"/>
      <c r="J11" s="287"/>
      <c r="K11" s="287"/>
      <c r="L11" s="291"/>
      <c r="M11" s="291"/>
      <c r="N11" s="291"/>
      <c r="O11" s="291"/>
      <c r="P11" s="291"/>
      <c r="Q11" s="291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</row>
    <row r="12" spans="1:31" s="42" customFormat="1" ht="11.25" customHeight="1">
      <c r="A12" s="281" t="s">
        <v>210</v>
      </c>
      <c r="B12" s="281"/>
      <c r="C12" s="131">
        <f t="shared" si="0"/>
        <v>0</v>
      </c>
      <c r="D12" s="134">
        <f>D19+D26+D33+D40</f>
        <v>0</v>
      </c>
      <c r="E12" s="134">
        <f aca="true" t="shared" si="1" ref="D12:F15">E19+E26+E33+E40</f>
        <v>0</v>
      </c>
      <c r="F12" s="134">
        <f t="shared" si="1"/>
        <v>0</v>
      </c>
      <c r="G12" s="288"/>
      <c r="H12" s="289"/>
      <c r="I12" s="293"/>
      <c r="J12" s="287"/>
      <c r="K12" s="287"/>
      <c r="L12" s="291"/>
      <c r="M12" s="291"/>
      <c r="N12" s="291"/>
      <c r="O12" s="291"/>
      <c r="P12" s="291"/>
      <c r="Q12" s="291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</row>
    <row r="13" spans="1:31" s="42" customFormat="1" ht="9.75" customHeight="1">
      <c r="A13" s="281" t="s">
        <v>211</v>
      </c>
      <c r="B13" s="281"/>
      <c r="C13" s="131">
        <f t="shared" si="0"/>
        <v>10728.734400000001</v>
      </c>
      <c r="D13" s="134">
        <f>D20+D27+D34+D41</f>
        <v>3632.4332000000004</v>
      </c>
      <c r="E13" s="134">
        <f>E20+E27+E34+E41</f>
        <v>3813.3506</v>
      </c>
      <c r="F13" s="134">
        <f t="shared" si="1"/>
        <v>3282.9506</v>
      </c>
      <c r="G13" s="288"/>
      <c r="H13" s="289"/>
      <c r="I13" s="293"/>
      <c r="J13" s="287"/>
      <c r="K13" s="287"/>
      <c r="L13" s="291"/>
      <c r="M13" s="291"/>
      <c r="N13" s="291"/>
      <c r="O13" s="291"/>
      <c r="P13" s="291"/>
      <c r="Q13" s="291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</row>
    <row r="14" spans="1:31" s="42" customFormat="1" ht="15" customHeight="1">
      <c r="A14" s="281" t="s">
        <v>212</v>
      </c>
      <c r="B14" s="281"/>
      <c r="C14" s="131">
        <f t="shared" si="0"/>
        <v>0</v>
      </c>
      <c r="D14" s="134">
        <f t="shared" si="1"/>
        <v>0</v>
      </c>
      <c r="E14" s="134">
        <f t="shared" si="1"/>
        <v>0</v>
      </c>
      <c r="F14" s="134">
        <f t="shared" si="1"/>
        <v>0</v>
      </c>
      <c r="G14" s="288"/>
      <c r="H14" s="289"/>
      <c r="I14" s="293"/>
      <c r="J14" s="287"/>
      <c r="K14" s="287"/>
      <c r="L14" s="291"/>
      <c r="M14" s="291"/>
      <c r="N14" s="291"/>
      <c r="O14" s="291"/>
      <c r="P14" s="291"/>
      <c r="Q14" s="291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</row>
    <row r="15" spans="1:31" s="42" customFormat="1" ht="14.25" customHeight="1">
      <c r="A15" s="281" t="s">
        <v>213</v>
      </c>
      <c r="B15" s="281"/>
      <c r="C15" s="131">
        <f t="shared" si="0"/>
        <v>0</v>
      </c>
      <c r="D15" s="134">
        <f t="shared" si="1"/>
        <v>0</v>
      </c>
      <c r="E15" s="134">
        <f t="shared" si="1"/>
        <v>0</v>
      </c>
      <c r="F15" s="134">
        <f t="shared" si="1"/>
        <v>0</v>
      </c>
      <c r="G15" s="288"/>
      <c r="H15" s="289"/>
      <c r="I15" s="293"/>
      <c r="J15" s="287"/>
      <c r="K15" s="287"/>
      <c r="L15" s="291"/>
      <c r="M15" s="291"/>
      <c r="N15" s="291"/>
      <c r="O15" s="291"/>
      <c r="P15" s="291"/>
      <c r="Q15" s="291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</row>
    <row r="16" spans="1:31" s="42" customFormat="1" ht="30" customHeight="1">
      <c r="A16" s="135" t="s">
        <v>14</v>
      </c>
      <c r="B16" s="136" t="s">
        <v>137</v>
      </c>
      <c r="C16" s="131">
        <f t="shared" si="0"/>
        <v>1700.5644</v>
      </c>
      <c r="D16" s="134">
        <f>D17</f>
        <v>799.8432</v>
      </c>
      <c r="E16" s="134">
        <f>E17</f>
        <v>450.3606</v>
      </c>
      <c r="F16" s="134">
        <f>F17</f>
        <v>450.3606</v>
      </c>
      <c r="G16" s="137"/>
      <c r="H16" s="277" t="s">
        <v>328</v>
      </c>
      <c r="I16" s="275" t="s">
        <v>265</v>
      </c>
      <c r="J16" s="276" t="s">
        <v>371</v>
      </c>
      <c r="K16" s="276" t="s">
        <v>296</v>
      </c>
      <c r="L16" s="109"/>
      <c r="M16" s="109"/>
      <c r="N16" s="109"/>
      <c r="O16" s="109"/>
      <c r="P16" s="109"/>
      <c r="Q16" s="109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42" customFormat="1" ht="14.25" customHeight="1">
      <c r="A17" s="281" t="s">
        <v>208</v>
      </c>
      <c r="B17" s="281"/>
      <c r="C17" s="131">
        <f t="shared" si="0"/>
        <v>1700.5644</v>
      </c>
      <c r="D17" s="134">
        <f>D18+D19+D20+D21+D22</f>
        <v>799.8432</v>
      </c>
      <c r="E17" s="134">
        <f>E18+E19+E20+E21+E22</f>
        <v>450.3606</v>
      </c>
      <c r="F17" s="134">
        <f>F18+F19+F20+F21+F22</f>
        <v>450.3606</v>
      </c>
      <c r="G17" s="137"/>
      <c r="H17" s="277"/>
      <c r="I17" s="275"/>
      <c r="J17" s="276"/>
      <c r="K17" s="276"/>
      <c r="L17" s="109"/>
      <c r="M17" s="109"/>
      <c r="N17" s="109"/>
      <c r="O17" s="109"/>
      <c r="P17" s="109"/>
      <c r="Q17" s="109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42" customFormat="1" ht="14.25" customHeight="1">
      <c r="A18" s="281" t="s">
        <v>209</v>
      </c>
      <c r="B18" s="281"/>
      <c r="C18" s="131">
        <f t="shared" si="0"/>
        <v>0</v>
      </c>
      <c r="D18" s="138">
        <v>0</v>
      </c>
      <c r="E18" s="138">
        <v>0</v>
      </c>
      <c r="F18" s="138">
        <v>0</v>
      </c>
      <c r="G18" s="137"/>
      <c r="H18" s="277"/>
      <c r="I18" s="275"/>
      <c r="J18" s="276"/>
      <c r="K18" s="276"/>
      <c r="L18" s="109"/>
      <c r="M18" s="109"/>
      <c r="N18" s="109"/>
      <c r="O18" s="109"/>
      <c r="P18" s="109"/>
      <c r="Q18" s="109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42" customFormat="1" ht="14.25" customHeight="1">
      <c r="A19" s="281" t="s">
        <v>210</v>
      </c>
      <c r="B19" s="281"/>
      <c r="C19" s="131">
        <f>D19+E19+F19</f>
        <v>0</v>
      </c>
      <c r="D19" s="138">
        <v>0</v>
      </c>
      <c r="E19" s="138">
        <v>0</v>
      </c>
      <c r="F19" s="138">
        <v>0</v>
      </c>
      <c r="G19" s="137"/>
      <c r="H19" s="277"/>
      <c r="I19" s="275"/>
      <c r="J19" s="276"/>
      <c r="K19" s="276"/>
      <c r="L19" s="109"/>
      <c r="M19" s="109"/>
      <c r="N19" s="109"/>
      <c r="O19" s="109"/>
      <c r="P19" s="109"/>
      <c r="Q19" s="109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42" customFormat="1" ht="14.25" customHeight="1">
      <c r="A20" s="281" t="s">
        <v>211</v>
      </c>
      <c r="B20" s="281"/>
      <c r="C20" s="131">
        <f t="shared" si="0"/>
        <v>1700.5644</v>
      </c>
      <c r="D20" s="138">
        <f>15.6832+784.16</f>
        <v>799.8432</v>
      </c>
      <c r="E20" s="138">
        <v>450.3606</v>
      </c>
      <c r="F20" s="138">
        <f>441.53+8.8306</f>
        <v>450.3606</v>
      </c>
      <c r="G20" s="137"/>
      <c r="H20" s="277"/>
      <c r="I20" s="275"/>
      <c r="J20" s="276"/>
      <c r="K20" s="276"/>
      <c r="L20" s="109"/>
      <c r="M20" s="109"/>
      <c r="N20" s="109"/>
      <c r="O20" s="109"/>
      <c r="P20" s="109"/>
      <c r="Q20" s="109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42" customFormat="1" ht="14.25" customHeight="1">
      <c r="A21" s="281" t="s">
        <v>212</v>
      </c>
      <c r="B21" s="281"/>
      <c r="C21" s="131">
        <f t="shared" si="0"/>
        <v>0</v>
      </c>
      <c r="D21" s="138">
        <v>0</v>
      </c>
      <c r="E21" s="138">
        <v>0</v>
      </c>
      <c r="F21" s="138">
        <v>0</v>
      </c>
      <c r="G21" s="137"/>
      <c r="H21" s="277"/>
      <c r="I21" s="275"/>
      <c r="J21" s="276"/>
      <c r="K21" s="276"/>
      <c r="L21" s="109"/>
      <c r="M21" s="109"/>
      <c r="N21" s="109"/>
      <c r="O21" s="109"/>
      <c r="P21" s="109"/>
      <c r="Q21" s="109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42" customFormat="1" ht="14.25" customHeight="1">
      <c r="A22" s="281" t="s">
        <v>213</v>
      </c>
      <c r="B22" s="281"/>
      <c r="C22" s="131">
        <f t="shared" si="0"/>
        <v>0</v>
      </c>
      <c r="D22" s="138">
        <v>0</v>
      </c>
      <c r="E22" s="138">
        <v>0</v>
      </c>
      <c r="F22" s="138">
        <v>0</v>
      </c>
      <c r="G22" s="137"/>
      <c r="H22" s="277"/>
      <c r="I22" s="275"/>
      <c r="J22" s="276"/>
      <c r="K22" s="276"/>
      <c r="L22" s="109"/>
      <c r="M22" s="109"/>
      <c r="N22" s="109"/>
      <c r="O22" s="109"/>
      <c r="P22" s="109"/>
      <c r="Q22" s="109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42" customFormat="1" ht="71.25" customHeight="1">
      <c r="A23" s="135" t="s">
        <v>15</v>
      </c>
      <c r="B23" s="136" t="s">
        <v>312</v>
      </c>
      <c r="C23" s="131">
        <f t="shared" si="0"/>
        <v>0</v>
      </c>
      <c r="D23" s="134">
        <f>D24</f>
        <v>0</v>
      </c>
      <c r="E23" s="134">
        <f>E24</f>
        <v>0</v>
      </c>
      <c r="F23" s="134">
        <f>F24</f>
        <v>0</v>
      </c>
      <c r="G23" s="137"/>
      <c r="H23" s="277" t="s">
        <v>328</v>
      </c>
      <c r="I23" s="275" t="s">
        <v>266</v>
      </c>
      <c r="J23" s="276" t="s">
        <v>371</v>
      </c>
      <c r="K23" s="276" t="s">
        <v>296</v>
      </c>
      <c r="L23" s="109"/>
      <c r="M23" s="109"/>
      <c r="N23" s="109"/>
      <c r="O23" s="109"/>
      <c r="P23" s="109"/>
      <c r="Q23" s="109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42" customFormat="1" ht="14.25" customHeight="1">
      <c r="A24" s="281" t="s">
        <v>208</v>
      </c>
      <c r="B24" s="281"/>
      <c r="C24" s="131">
        <f t="shared" si="0"/>
        <v>0</v>
      </c>
      <c r="D24" s="134">
        <f>D25+D26+D27+D28+D29</f>
        <v>0</v>
      </c>
      <c r="E24" s="134">
        <f>E25+E26+E27+E28+E29</f>
        <v>0</v>
      </c>
      <c r="F24" s="134">
        <f>F25+F26+F27+F28+F29</f>
        <v>0</v>
      </c>
      <c r="G24" s="137"/>
      <c r="H24" s="277"/>
      <c r="I24" s="275"/>
      <c r="J24" s="276"/>
      <c r="K24" s="276"/>
      <c r="L24" s="109"/>
      <c r="M24" s="109"/>
      <c r="N24" s="109"/>
      <c r="O24" s="109"/>
      <c r="P24" s="109"/>
      <c r="Q24" s="109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42" customFormat="1" ht="14.25" customHeight="1">
      <c r="A25" s="281" t="s">
        <v>209</v>
      </c>
      <c r="B25" s="281"/>
      <c r="C25" s="131">
        <f t="shared" si="0"/>
        <v>0</v>
      </c>
      <c r="D25" s="138">
        <v>0</v>
      </c>
      <c r="E25" s="138">
        <v>0</v>
      </c>
      <c r="F25" s="138">
        <v>0</v>
      </c>
      <c r="G25" s="137"/>
      <c r="H25" s="277"/>
      <c r="I25" s="275"/>
      <c r="J25" s="276"/>
      <c r="K25" s="276"/>
      <c r="L25" s="109"/>
      <c r="M25" s="109"/>
      <c r="N25" s="109"/>
      <c r="O25" s="109"/>
      <c r="P25" s="109"/>
      <c r="Q25" s="109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42" customFormat="1" ht="14.25" customHeight="1">
      <c r="A26" s="281" t="s">
        <v>210</v>
      </c>
      <c r="B26" s="281"/>
      <c r="C26" s="131">
        <f t="shared" si="0"/>
        <v>0</v>
      </c>
      <c r="D26" s="138">
        <v>0</v>
      </c>
      <c r="E26" s="138">
        <v>0</v>
      </c>
      <c r="F26" s="138">
        <v>0</v>
      </c>
      <c r="G26" s="137"/>
      <c r="H26" s="277"/>
      <c r="I26" s="275"/>
      <c r="J26" s="276"/>
      <c r="K26" s="276"/>
      <c r="L26" s="109"/>
      <c r="M26" s="109"/>
      <c r="N26" s="109"/>
      <c r="O26" s="109"/>
      <c r="P26" s="109"/>
      <c r="Q26" s="109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42" customFormat="1" ht="14.25" customHeight="1">
      <c r="A27" s="281" t="s">
        <v>211</v>
      </c>
      <c r="B27" s="281"/>
      <c r="C27" s="131">
        <f t="shared" si="0"/>
        <v>0</v>
      </c>
      <c r="D27" s="138">
        <v>0</v>
      </c>
      <c r="E27" s="138">
        <v>0</v>
      </c>
      <c r="F27" s="138">
        <v>0</v>
      </c>
      <c r="G27" s="137"/>
      <c r="H27" s="277"/>
      <c r="I27" s="275"/>
      <c r="J27" s="276"/>
      <c r="K27" s="276"/>
      <c r="L27" s="109"/>
      <c r="M27" s="109"/>
      <c r="N27" s="109"/>
      <c r="O27" s="109"/>
      <c r="P27" s="109"/>
      <c r="Q27" s="109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42" customFormat="1" ht="14.25" customHeight="1">
      <c r="A28" s="281" t="s">
        <v>212</v>
      </c>
      <c r="B28" s="281"/>
      <c r="C28" s="131">
        <f t="shared" si="0"/>
        <v>0</v>
      </c>
      <c r="D28" s="138">
        <v>0</v>
      </c>
      <c r="E28" s="138">
        <v>0</v>
      </c>
      <c r="F28" s="138">
        <v>0</v>
      </c>
      <c r="G28" s="137"/>
      <c r="H28" s="277"/>
      <c r="I28" s="275"/>
      <c r="J28" s="276"/>
      <c r="K28" s="276"/>
      <c r="L28" s="109"/>
      <c r="M28" s="109"/>
      <c r="N28" s="109"/>
      <c r="O28" s="109"/>
      <c r="P28" s="109"/>
      <c r="Q28" s="109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42" customFormat="1" ht="14.25" customHeight="1">
      <c r="A29" s="281" t="s">
        <v>213</v>
      </c>
      <c r="B29" s="281"/>
      <c r="C29" s="131">
        <f t="shared" si="0"/>
        <v>0</v>
      </c>
      <c r="D29" s="138">
        <v>0</v>
      </c>
      <c r="E29" s="138">
        <v>0</v>
      </c>
      <c r="F29" s="138">
        <v>0</v>
      </c>
      <c r="G29" s="137"/>
      <c r="H29" s="277"/>
      <c r="I29" s="275"/>
      <c r="J29" s="276"/>
      <c r="K29" s="276"/>
      <c r="L29" s="109"/>
      <c r="M29" s="109"/>
      <c r="N29" s="109"/>
      <c r="O29" s="109"/>
      <c r="P29" s="109"/>
      <c r="Q29" s="109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s="42" customFormat="1" ht="34.5" customHeight="1">
      <c r="A30" s="135" t="s">
        <v>23</v>
      </c>
      <c r="B30" s="136" t="s">
        <v>313</v>
      </c>
      <c r="C30" s="131">
        <f t="shared" si="0"/>
        <v>530.4</v>
      </c>
      <c r="D30" s="134">
        <f>D31</f>
        <v>0</v>
      </c>
      <c r="E30" s="134">
        <f>E31</f>
        <v>530.4</v>
      </c>
      <c r="F30" s="134">
        <f>F31</f>
        <v>0</v>
      </c>
      <c r="G30" s="275"/>
      <c r="H30" s="277" t="s">
        <v>328</v>
      </c>
      <c r="I30" s="278" t="s">
        <v>267</v>
      </c>
      <c r="J30" s="276" t="s">
        <v>371</v>
      </c>
      <c r="K30" s="276" t="s">
        <v>296</v>
      </c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</row>
    <row r="31" spans="1:31" s="42" customFormat="1" ht="9.75">
      <c r="A31" s="281" t="s">
        <v>208</v>
      </c>
      <c r="B31" s="281"/>
      <c r="C31" s="131">
        <f t="shared" si="0"/>
        <v>530.4</v>
      </c>
      <c r="D31" s="134">
        <f>D32+D33+D34+D35+D36</f>
        <v>0</v>
      </c>
      <c r="E31" s="134">
        <f>E32+E33+E34+E35+E36</f>
        <v>530.4</v>
      </c>
      <c r="F31" s="134">
        <f>F32+F33+F34+F35+F36</f>
        <v>0</v>
      </c>
      <c r="G31" s="275"/>
      <c r="H31" s="277"/>
      <c r="I31" s="279"/>
      <c r="J31" s="276"/>
      <c r="K31" s="276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</row>
    <row r="32" spans="1:31" s="42" customFormat="1" ht="9.75">
      <c r="A32" s="281" t="s">
        <v>209</v>
      </c>
      <c r="B32" s="281"/>
      <c r="C32" s="131">
        <f t="shared" si="0"/>
        <v>0</v>
      </c>
      <c r="D32" s="138">
        <v>0</v>
      </c>
      <c r="E32" s="138">
        <v>0</v>
      </c>
      <c r="F32" s="138">
        <v>0</v>
      </c>
      <c r="G32" s="275"/>
      <c r="H32" s="277"/>
      <c r="I32" s="279"/>
      <c r="J32" s="276"/>
      <c r="K32" s="276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</row>
    <row r="33" spans="1:31" s="42" customFormat="1" ht="11.25" customHeight="1">
      <c r="A33" s="281" t="s">
        <v>210</v>
      </c>
      <c r="B33" s="281"/>
      <c r="C33" s="131">
        <f t="shared" si="0"/>
        <v>0</v>
      </c>
      <c r="D33" s="138">
        <v>0</v>
      </c>
      <c r="E33" s="138">
        <v>0</v>
      </c>
      <c r="F33" s="138">
        <v>0</v>
      </c>
      <c r="G33" s="275"/>
      <c r="H33" s="277"/>
      <c r="I33" s="279"/>
      <c r="J33" s="276"/>
      <c r="K33" s="276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</row>
    <row r="34" spans="1:31" s="42" customFormat="1" ht="9.75" customHeight="1">
      <c r="A34" s="281" t="s">
        <v>211</v>
      </c>
      <c r="B34" s="281"/>
      <c r="C34" s="131">
        <f t="shared" si="0"/>
        <v>530.4</v>
      </c>
      <c r="D34" s="138">
        <v>0</v>
      </c>
      <c r="E34" s="138">
        <v>530.4</v>
      </c>
      <c r="F34" s="138">
        <v>0</v>
      </c>
      <c r="G34" s="275"/>
      <c r="H34" s="277"/>
      <c r="I34" s="279"/>
      <c r="J34" s="276"/>
      <c r="K34" s="276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</row>
    <row r="35" spans="1:31" s="42" customFormat="1" ht="10.5" customHeight="1">
      <c r="A35" s="281" t="s">
        <v>212</v>
      </c>
      <c r="B35" s="281"/>
      <c r="C35" s="131">
        <f t="shared" si="0"/>
        <v>0</v>
      </c>
      <c r="D35" s="138">
        <v>0</v>
      </c>
      <c r="E35" s="138">
        <v>0</v>
      </c>
      <c r="F35" s="138">
        <v>0</v>
      </c>
      <c r="G35" s="275"/>
      <c r="H35" s="277"/>
      <c r="I35" s="279"/>
      <c r="J35" s="276"/>
      <c r="K35" s="276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</row>
    <row r="36" spans="1:31" s="42" customFormat="1" ht="14.25" customHeight="1">
      <c r="A36" s="281" t="s">
        <v>213</v>
      </c>
      <c r="B36" s="281"/>
      <c r="C36" s="131">
        <f t="shared" si="0"/>
        <v>0</v>
      </c>
      <c r="D36" s="138">
        <v>0</v>
      </c>
      <c r="E36" s="138">
        <v>0</v>
      </c>
      <c r="F36" s="138">
        <v>0</v>
      </c>
      <c r="G36" s="275"/>
      <c r="H36" s="277"/>
      <c r="I36" s="279"/>
      <c r="J36" s="276"/>
      <c r="K36" s="276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</row>
    <row r="37" spans="1:31" s="42" customFormat="1" ht="26.25" customHeight="1">
      <c r="A37" s="135" t="s">
        <v>109</v>
      </c>
      <c r="B37" s="136" t="s">
        <v>181</v>
      </c>
      <c r="C37" s="131">
        <f t="shared" si="0"/>
        <v>8497.77</v>
      </c>
      <c r="D37" s="131">
        <f>D38</f>
        <v>2832.59</v>
      </c>
      <c r="E37" s="131">
        <f>E38</f>
        <v>2832.59</v>
      </c>
      <c r="F37" s="131">
        <f>F38</f>
        <v>2832.59</v>
      </c>
      <c r="G37" s="139"/>
      <c r="H37" s="277" t="s">
        <v>328</v>
      </c>
      <c r="I37" s="278"/>
      <c r="J37" s="276" t="s">
        <v>371</v>
      </c>
      <c r="K37" s="276" t="s">
        <v>296</v>
      </c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</row>
    <row r="38" spans="1:31" s="42" customFormat="1" ht="14.25" customHeight="1">
      <c r="A38" s="281" t="s">
        <v>208</v>
      </c>
      <c r="B38" s="281"/>
      <c r="C38" s="131">
        <f t="shared" si="0"/>
        <v>8497.77</v>
      </c>
      <c r="D38" s="131">
        <f>D39+D40+D41+D42+D43</f>
        <v>2832.59</v>
      </c>
      <c r="E38" s="131">
        <f>E41</f>
        <v>2832.59</v>
      </c>
      <c r="F38" s="131">
        <f>F41</f>
        <v>2832.59</v>
      </c>
      <c r="G38" s="139"/>
      <c r="H38" s="277"/>
      <c r="I38" s="279"/>
      <c r="J38" s="276"/>
      <c r="K38" s="276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</row>
    <row r="39" spans="1:31" s="42" customFormat="1" ht="14.25" customHeight="1">
      <c r="A39" s="281" t="s">
        <v>209</v>
      </c>
      <c r="B39" s="281"/>
      <c r="C39" s="131">
        <f t="shared" si="0"/>
        <v>0</v>
      </c>
      <c r="D39" s="138">
        <v>0</v>
      </c>
      <c r="E39" s="138">
        <v>0</v>
      </c>
      <c r="F39" s="138">
        <v>0</v>
      </c>
      <c r="G39" s="139"/>
      <c r="H39" s="277"/>
      <c r="I39" s="279"/>
      <c r="J39" s="276"/>
      <c r="K39" s="276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</row>
    <row r="40" spans="1:31" s="42" customFormat="1" ht="14.25" customHeight="1">
      <c r="A40" s="281" t="s">
        <v>210</v>
      </c>
      <c r="B40" s="281"/>
      <c r="C40" s="131">
        <f t="shared" si="0"/>
        <v>0</v>
      </c>
      <c r="D40" s="138">
        <v>0</v>
      </c>
      <c r="E40" s="138">
        <v>0</v>
      </c>
      <c r="F40" s="138">
        <v>0</v>
      </c>
      <c r="G40" s="139"/>
      <c r="H40" s="277"/>
      <c r="I40" s="279"/>
      <c r="J40" s="276"/>
      <c r="K40" s="276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31" s="42" customFormat="1" ht="14.25" customHeight="1">
      <c r="A41" s="281" t="s">
        <v>211</v>
      </c>
      <c r="B41" s="281"/>
      <c r="C41" s="131">
        <f t="shared" si="0"/>
        <v>8497.77</v>
      </c>
      <c r="D41" s="131">
        <f>2832.59</f>
        <v>2832.59</v>
      </c>
      <c r="E41" s="131">
        <v>2832.59</v>
      </c>
      <c r="F41" s="131">
        <v>2832.59</v>
      </c>
      <c r="G41" s="139"/>
      <c r="H41" s="277"/>
      <c r="I41" s="279"/>
      <c r="J41" s="276"/>
      <c r="K41" s="276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</row>
    <row r="42" spans="1:31" s="42" customFormat="1" ht="14.25" customHeight="1">
      <c r="A42" s="281" t="s">
        <v>212</v>
      </c>
      <c r="B42" s="281"/>
      <c r="C42" s="131">
        <f t="shared" si="0"/>
        <v>0</v>
      </c>
      <c r="D42" s="138">
        <v>0</v>
      </c>
      <c r="E42" s="138">
        <v>0</v>
      </c>
      <c r="F42" s="138">
        <v>0</v>
      </c>
      <c r="G42" s="139"/>
      <c r="H42" s="277"/>
      <c r="I42" s="279"/>
      <c r="J42" s="276"/>
      <c r="K42" s="276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</row>
    <row r="43" spans="1:31" s="42" customFormat="1" ht="14.25" customHeight="1">
      <c r="A43" s="281" t="s">
        <v>213</v>
      </c>
      <c r="B43" s="281"/>
      <c r="C43" s="131">
        <f t="shared" si="0"/>
        <v>0</v>
      </c>
      <c r="D43" s="138">
        <v>0</v>
      </c>
      <c r="E43" s="138">
        <v>0</v>
      </c>
      <c r="F43" s="138">
        <v>0</v>
      </c>
      <c r="G43" s="139"/>
      <c r="H43" s="277"/>
      <c r="I43" s="279"/>
      <c r="J43" s="276"/>
      <c r="K43" s="276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</row>
    <row r="44" spans="1:31" s="40" customFormat="1" ht="19.5">
      <c r="A44" s="129" t="s">
        <v>214</v>
      </c>
      <c r="B44" s="130" t="s">
        <v>314</v>
      </c>
      <c r="C44" s="131">
        <f t="shared" si="0"/>
        <v>0</v>
      </c>
      <c r="D44" s="134">
        <f>D45</f>
        <v>0</v>
      </c>
      <c r="E44" s="134">
        <f>E45</f>
        <v>0</v>
      </c>
      <c r="F44" s="134">
        <f>F45</f>
        <v>0</v>
      </c>
      <c r="G44" s="132" t="s">
        <v>207</v>
      </c>
      <c r="H44" s="133"/>
      <c r="I44" s="107"/>
      <c r="J44" s="107"/>
      <c r="K44" s="107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s="42" customFormat="1" ht="11.25" customHeight="1">
      <c r="A45" s="281" t="s">
        <v>208</v>
      </c>
      <c r="B45" s="281"/>
      <c r="C45" s="131">
        <f t="shared" si="0"/>
        <v>0</v>
      </c>
      <c r="D45" s="134">
        <f>D46+D47+D48+D49+D50</f>
        <v>0</v>
      </c>
      <c r="E45" s="134">
        <f>E46+E47+E48+E49+E50</f>
        <v>0</v>
      </c>
      <c r="F45" s="134">
        <f>F46+F47+F48+F49+F50</f>
        <v>0</v>
      </c>
      <c r="G45" s="288"/>
      <c r="H45" s="289"/>
      <c r="I45" s="288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</row>
    <row r="46" spans="1:31" s="42" customFormat="1" ht="12.75" customHeight="1">
      <c r="A46" s="281" t="s">
        <v>209</v>
      </c>
      <c r="B46" s="281"/>
      <c r="C46" s="131">
        <f t="shared" si="0"/>
        <v>0</v>
      </c>
      <c r="D46" s="138">
        <f>D53+D60+D67</f>
        <v>0</v>
      </c>
      <c r="E46" s="138">
        <f>E53+E60+E67</f>
        <v>0</v>
      </c>
      <c r="F46" s="138">
        <f>F53+F60+F67</f>
        <v>0</v>
      </c>
      <c r="G46" s="288"/>
      <c r="H46" s="289"/>
      <c r="I46" s="288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</row>
    <row r="47" spans="1:31" s="42" customFormat="1" ht="11.25" customHeight="1">
      <c r="A47" s="281" t="s">
        <v>210</v>
      </c>
      <c r="B47" s="281"/>
      <c r="C47" s="131">
        <f t="shared" si="0"/>
        <v>0</v>
      </c>
      <c r="D47" s="138">
        <v>0</v>
      </c>
      <c r="E47" s="138">
        <f aca="true" t="shared" si="2" ref="D47:F50">E54+E61+E68</f>
        <v>0</v>
      </c>
      <c r="F47" s="138">
        <f t="shared" si="2"/>
        <v>0</v>
      </c>
      <c r="G47" s="288"/>
      <c r="H47" s="289"/>
      <c r="I47" s="288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</row>
    <row r="48" spans="1:31" s="42" customFormat="1" ht="9.75" customHeight="1">
      <c r="A48" s="281" t="s">
        <v>211</v>
      </c>
      <c r="B48" s="281"/>
      <c r="C48" s="131">
        <f t="shared" si="0"/>
        <v>0</v>
      </c>
      <c r="D48" s="138">
        <v>0</v>
      </c>
      <c r="E48" s="138">
        <f t="shared" si="2"/>
        <v>0</v>
      </c>
      <c r="F48" s="138">
        <f t="shared" si="2"/>
        <v>0</v>
      </c>
      <c r="G48" s="288"/>
      <c r="H48" s="289"/>
      <c r="I48" s="288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</row>
    <row r="49" spans="1:31" s="42" customFormat="1" ht="15" customHeight="1">
      <c r="A49" s="281" t="s">
        <v>212</v>
      </c>
      <c r="B49" s="281"/>
      <c r="C49" s="131">
        <f t="shared" si="0"/>
        <v>0</v>
      </c>
      <c r="D49" s="138">
        <f t="shared" si="2"/>
        <v>0</v>
      </c>
      <c r="E49" s="138">
        <f t="shared" si="2"/>
        <v>0</v>
      </c>
      <c r="F49" s="138">
        <f t="shared" si="2"/>
        <v>0</v>
      </c>
      <c r="G49" s="288"/>
      <c r="H49" s="289"/>
      <c r="I49" s="288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</row>
    <row r="50" spans="1:31" s="42" customFormat="1" ht="15" customHeight="1">
      <c r="A50" s="281" t="s">
        <v>213</v>
      </c>
      <c r="B50" s="281"/>
      <c r="C50" s="131">
        <f t="shared" si="0"/>
        <v>0</v>
      </c>
      <c r="D50" s="138">
        <f t="shared" si="2"/>
        <v>0</v>
      </c>
      <c r="E50" s="138">
        <f t="shared" si="2"/>
        <v>0</v>
      </c>
      <c r="F50" s="138">
        <f t="shared" si="2"/>
        <v>0</v>
      </c>
      <c r="G50" s="288"/>
      <c r="H50" s="289"/>
      <c r="I50" s="288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</row>
    <row r="51" spans="1:31" s="42" customFormat="1" ht="42.75" customHeight="1">
      <c r="A51" s="135" t="s">
        <v>16</v>
      </c>
      <c r="B51" s="140" t="s">
        <v>341</v>
      </c>
      <c r="C51" s="131">
        <f t="shared" si="0"/>
        <v>0</v>
      </c>
      <c r="D51" s="134">
        <f>D52</f>
        <v>0</v>
      </c>
      <c r="E51" s="134">
        <f>E52</f>
        <v>0</v>
      </c>
      <c r="F51" s="134">
        <f>F52</f>
        <v>0</v>
      </c>
      <c r="G51" s="137"/>
      <c r="H51" s="277" t="s">
        <v>332</v>
      </c>
      <c r="I51" s="280" t="s">
        <v>268</v>
      </c>
      <c r="J51" s="276" t="s">
        <v>371</v>
      </c>
      <c r="K51" s="276" t="s">
        <v>296</v>
      </c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s="42" customFormat="1" ht="15" customHeight="1">
      <c r="A52" s="281" t="s">
        <v>208</v>
      </c>
      <c r="B52" s="281"/>
      <c r="C52" s="131">
        <f t="shared" si="0"/>
        <v>0</v>
      </c>
      <c r="D52" s="134">
        <f>D53+D54+D55+D56+D57</f>
        <v>0</v>
      </c>
      <c r="E52" s="134">
        <f>E53+E54+E55+E56+E57</f>
        <v>0</v>
      </c>
      <c r="F52" s="134">
        <f>F53+F54+F55+F56+F57</f>
        <v>0</v>
      </c>
      <c r="G52" s="137"/>
      <c r="H52" s="277"/>
      <c r="I52" s="280" t="s">
        <v>128</v>
      </c>
      <c r="J52" s="276"/>
      <c r="K52" s="276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42" customFormat="1" ht="15" customHeight="1">
      <c r="A53" s="281" t="s">
        <v>209</v>
      </c>
      <c r="B53" s="281"/>
      <c r="C53" s="131">
        <f t="shared" si="0"/>
        <v>0</v>
      </c>
      <c r="D53" s="138">
        <v>0</v>
      </c>
      <c r="E53" s="138">
        <v>0</v>
      </c>
      <c r="F53" s="138">
        <v>0</v>
      </c>
      <c r="G53" s="137"/>
      <c r="H53" s="277"/>
      <c r="I53" s="280" t="s">
        <v>128</v>
      </c>
      <c r="J53" s="276"/>
      <c r="K53" s="276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42" customFormat="1" ht="15" customHeight="1">
      <c r="A54" s="281" t="s">
        <v>210</v>
      </c>
      <c r="B54" s="281"/>
      <c r="C54" s="131">
        <f t="shared" si="0"/>
        <v>0</v>
      </c>
      <c r="D54" s="138">
        <v>0</v>
      </c>
      <c r="E54" s="138">
        <v>0</v>
      </c>
      <c r="F54" s="138">
        <v>0</v>
      </c>
      <c r="G54" s="137"/>
      <c r="H54" s="277"/>
      <c r="I54" s="280" t="s">
        <v>128</v>
      </c>
      <c r="J54" s="276"/>
      <c r="K54" s="276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42" customFormat="1" ht="15" customHeight="1">
      <c r="A55" s="281" t="s">
        <v>211</v>
      </c>
      <c r="B55" s="281"/>
      <c r="C55" s="131">
        <f t="shared" si="0"/>
        <v>0</v>
      </c>
      <c r="D55" s="138">
        <v>0</v>
      </c>
      <c r="E55" s="138">
        <v>0</v>
      </c>
      <c r="F55" s="138">
        <v>0</v>
      </c>
      <c r="G55" s="137"/>
      <c r="H55" s="277"/>
      <c r="I55" s="280" t="s">
        <v>128</v>
      </c>
      <c r="J55" s="276"/>
      <c r="K55" s="276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42" customFormat="1" ht="15" customHeight="1">
      <c r="A56" s="281" t="s">
        <v>212</v>
      </c>
      <c r="B56" s="281"/>
      <c r="C56" s="131">
        <f t="shared" si="0"/>
        <v>0</v>
      </c>
      <c r="D56" s="138">
        <v>0</v>
      </c>
      <c r="E56" s="138">
        <v>0</v>
      </c>
      <c r="F56" s="138">
        <v>0</v>
      </c>
      <c r="G56" s="137"/>
      <c r="H56" s="277"/>
      <c r="I56" s="280" t="s">
        <v>128</v>
      </c>
      <c r="J56" s="276"/>
      <c r="K56" s="276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42" customFormat="1" ht="15" customHeight="1">
      <c r="A57" s="281" t="s">
        <v>213</v>
      </c>
      <c r="B57" s="281"/>
      <c r="C57" s="131">
        <f t="shared" si="0"/>
        <v>0</v>
      </c>
      <c r="D57" s="138">
        <v>0</v>
      </c>
      <c r="E57" s="138">
        <v>0</v>
      </c>
      <c r="F57" s="138">
        <v>0</v>
      </c>
      <c r="G57" s="137"/>
      <c r="H57" s="277"/>
      <c r="I57" s="280" t="s">
        <v>128</v>
      </c>
      <c r="J57" s="276"/>
      <c r="K57" s="276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42" customFormat="1" ht="30.75" customHeight="1">
      <c r="A58" s="135" t="s">
        <v>17</v>
      </c>
      <c r="B58" s="140" t="s">
        <v>63</v>
      </c>
      <c r="C58" s="131">
        <f t="shared" si="0"/>
        <v>0</v>
      </c>
      <c r="D58" s="134">
        <f>D59</f>
        <v>0</v>
      </c>
      <c r="E58" s="134">
        <f>E59</f>
        <v>0</v>
      </c>
      <c r="F58" s="134">
        <f>F59</f>
        <v>0</v>
      </c>
      <c r="G58" s="137"/>
      <c r="H58" s="277" t="s">
        <v>328</v>
      </c>
      <c r="I58" s="275" t="s">
        <v>269</v>
      </c>
      <c r="J58" s="276" t="s">
        <v>371</v>
      </c>
      <c r="K58" s="276" t="s">
        <v>296</v>
      </c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42" customFormat="1" ht="15" customHeight="1">
      <c r="A59" s="281" t="s">
        <v>208</v>
      </c>
      <c r="B59" s="281"/>
      <c r="C59" s="131">
        <f t="shared" si="0"/>
        <v>0</v>
      </c>
      <c r="D59" s="134">
        <f>D60+D61+D62+D63+D64</f>
        <v>0</v>
      </c>
      <c r="E59" s="134">
        <f>E60+E61+E62+E63+E64</f>
        <v>0</v>
      </c>
      <c r="F59" s="134">
        <f>F60+F61+F62+F63+F64</f>
        <v>0</v>
      </c>
      <c r="G59" s="137"/>
      <c r="H59" s="277"/>
      <c r="I59" s="275"/>
      <c r="J59" s="276"/>
      <c r="K59" s="276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31" s="42" customFormat="1" ht="15" customHeight="1">
      <c r="A60" s="281" t="s">
        <v>209</v>
      </c>
      <c r="B60" s="281"/>
      <c r="C60" s="131">
        <f t="shared" si="0"/>
        <v>0</v>
      </c>
      <c r="D60" s="138">
        <v>0</v>
      </c>
      <c r="E60" s="138">
        <v>0</v>
      </c>
      <c r="F60" s="138">
        <v>0</v>
      </c>
      <c r="G60" s="137"/>
      <c r="H60" s="277"/>
      <c r="I60" s="275"/>
      <c r="J60" s="276"/>
      <c r="K60" s="276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spans="1:31" s="42" customFormat="1" ht="15" customHeight="1">
      <c r="A61" s="281" t="s">
        <v>210</v>
      </c>
      <c r="B61" s="281"/>
      <c r="C61" s="131">
        <f t="shared" si="0"/>
        <v>0</v>
      </c>
      <c r="D61" s="138">
        <v>0</v>
      </c>
      <c r="E61" s="138">
        <v>0</v>
      </c>
      <c r="F61" s="138">
        <v>0</v>
      </c>
      <c r="G61" s="137"/>
      <c r="H61" s="277"/>
      <c r="I61" s="275"/>
      <c r="J61" s="276"/>
      <c r="K61" s="276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</row>
    <row r="62" spans="1:31" s="42" customFormat="1" ht="15" customHeight="1">
      <c r="A62" s="281" t="s">
        <v>211</v>
      </c>
      <c r="B62" s="281"/>
      <c r="C62" s="131">
        <f t="shared" si="0"/>
        <v>0</v>
      </c>
      <c r="D62" s="138">
        <v>0</v>
      </c>
      <c r="E62" s="138">
        <v>0</v>
      </c>
      <c r="F62" s="138">
        <v>0</v>
      </c>
      <c r="G62" s="137"/>
      <c r="H62" s="277"/>
      <c r="I62" s="275"/>
      <c r="J62" s="276"/>
      <c r="K62" s="276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</row>
    <row r="63" spans="1:31" s="42" customFormat="1" ht="15" customHeight="1">
      <c r="A63" s="281" t="s">
        <v>212</v>
      </c>
      <c r="B63" s="281"/>
      <c r="C63" s="131">
        <f t="shared" si="0"/>
        <v>0</v>
      </c>
      <c r="D63" s="138">
        <v>0</v>
      </c>
      <c r="E63" s="138">
        <v>0</v>
      </c>
      <c r="F63" s="138">
        <v>0</v>
      </c>
      <c r="G63" s="137"/>
      <c r="H63" s="277"/>
      <c r="I63" s="275"/>
      <c r="J63" s="276"/>
      <c r="K63" s="276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</row>
    <row r="64" spans="1:31" s="42" customFormat="1" ht="15" customHeight="1">
      <c r="A64" s="281" t="s">
        <v>213</v>
      </c>
      <c r="B64" s="281"/>
      <c r="C64" s="131">
        <f t="shared" si="0"/>
        <v>0</v>
      </c>
      <c r="D64" s="138">
        <v>0</v>
      </c>
      <c r="E64" s="138">
        <v>0</v>
      </c>
      <c r="F64" s="138">
        <v>0</v>
      </c>
      <c r="G64" s="137"/>
      <c r="H64" s="277"/>
      <c r="I64" s="275"/>
      <c r="J64" s="276"/>
      <c r="K64" s="276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</row>
    <row r="65" spans="1:31" s="42" customFormat="1" ht="29.25" customHeight="1">
      <c r="A65" s="135" t="s">
        <v>18</v>
      </c>
      <c r="B65" s="140" t="s">
        <v>122</v>
      </c>
      <c r="C65" s="131">
        <f t="shared" si="0"/>
        <v>0</v>
      </c>
      <c r="D65" s="134">
        <f>D66</f>
        <v>0</v>
      </c>
      <c r="E65" s="134">
        <f>E66</f>
        <v>0</v>
      </c>
      <c r="F65" s="134">
        <f>F66</f>
        <v>0</v>
      </c>
      <c r="G65" s="139"/>
      <c r="H65" s="277" t="s">
        <v>328</v>
      </c>
      <c r="I65" s="290" t="s">
        <v>270</v>
      </c>
      <c r="J65" s="276" t="s">
        <v>371</v>
      </c>
      <c r="K65" s="276" t="s">
        <v>296</v>
      </c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</row>
    <row r="66" spans="1:31" s="42" customFormat="1" ht="9.75">
      <c r="A66" s="281" t="s">
        <v>208</v>
      </c>
      <c r="B66" s="281"/>
      <c r="C66" s="131">
        <f t="shared" si="0"/>
        <v>0</v>
      </c>
      <c r="D66" s="134">
        <f>D67+D68+D69+D70</f>
        <v>0</v>
      </c>
      <c r="E66" s="134">
        <f>E67+E68+E69+E70</f>
        <v>0</v>
      </c>
      <c r="F66" s="134">
        <f>F67+F68+F69+F70</f>
        <v>0</v>
      </c>
      <c r="G66" s="139"/>
      <c r="H66" s="277"/>
      <c r="I66" s="290"/>
      <c r="J66" s="276"/>
      <c r="K66" s="276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</row>
    <row r="67" spans="1:31" s="42" customFormat="1" ht="9.75">
      <c r="A67" s="281" t="s">
        <v>209</v>
      </c>
      <c r="B67" s="281"/>
      <c r="C67" s="131">
        <f t="shared" si="0"/>
        <v>0</v>
      </c>
      <c r="D67" s="138">
        <v>0</v>
      </c>
      <c r="E67" s="138">
        <v>0</v>
      </c>
      <c r="F67" s="138">
        <v>0</v>
      </c>
      <c r="G67" s="139"/>
      <c r="H67" s="277"/>
      <c r="I67" s="290"/>
      <c r="J67" s="276"/>
      <c r="K67" s="276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</row>
    <row r="68" spans="1:31" s="42" customFormat="1" ht="9.75">
      <c r="A68" s="281" t="s">
        <v>210</v>
      </c>
      <c r="B68" s="281"/>
      <c r="C68" s="131">
        <f t="shared" si="0"/>
        <v>0</v>
      </c>
      <c r="D68" s="138">
        <v>0</v>
      </c>
      <c r="E68" s="138">
        <v>0</v>
      </c>
      <c r="F68" s="138">
        <v>0</v>
      </c>
      <c r="G68" s="139"/>
      <c r="H68" s="277"/>
      <c r="I68" s="290"/>
      <c r="J68" s="276"/>
      <c r="K68" s="276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</row>
    <row r="69" spans="1:31" s="42" customFormat="1" ht="9.75">
      <c r="A69" s="281" t="s">
        <v>211</v>
      </c>
      <c r="B69" s="281"/>
      <c r="C69" s="131">
        <f t="shared" si="0"/>
        <v>0</v>
      </c>
      <c r="D69" s="138">
        <v>0</v>
      </c>
      <c r="E69" s="138">
        <v>0</v>
      </c>
      <c r="F69" s="138">
        <v>0</v>
      </c>
      <c r="G69" s="139"/>
      <c r="H69" s="277"/>
      <c r="I69" s="290"/>
      <c r="J69" s="276"/>
      <c r="K69" s="276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</row>
    <row r="70" spans="1:31" s="42" customFormat="1" ht="9.75">
      <c r="A70" s="281" t="s">
        <v>212</v>
      </c>
      <c r="B70" s="281"/>
      <c r="C70" s="131">
        <f t="shared" si="0"/>
        <v>0</v>
      </c>
      <c r="D70" s="138">
        <v>0</v>
      </c>
      <c r="E70" s="138">
        <v>0</v>
      </c>
      <c r="F70" s="138">
        <v>0</v>
      </c>
      <c r="G70" s="139"/>
      <c r="H70" s="277"/>
      <c r="I70" s="290"/>
      <c r="J70" s="276"/>
      <c r="K70" s="276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</row>
    <row r="71" spans="1:31" s="42" customFormat="1" ht="13.5" customHeight="1">
      <c r="A71" s="281" t="s">
        <v>213</v>
      </c>
      <c r="B71" s="281"/>
      <c r="C71" s="131">
        <f t="shared" si="0"/>
        <v>0</v>
      </c>
      <c r="D71" s="138">
        <v>0</v>
      </c>
      <c r="E71" s="138">
        <v>0</v>
      </c>
      <c r="F71" s="138">
        <v>0</v>
      </c>
      <c r="G71" s="139"/>
      <c r="H71" s="277"/>
      <c r="I71" s="290"/>
      <c r="J71" s="276"/>
      <c r="K71" s="276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</row>
    <row r="72" spans="1:31" s="40" customFormat="1" ht="35.25" customHeight="1">
      <c r="A72" s="129" t="s">
        <v>215</v>
      </c>
      <c r="B72" s="130" t="s">
        <v>333</v>
      </c>
      <c r="C72" s="131">
        <f t="shared" si="0"/>
        <v>4651.43881</v>
      </c>
      <c r="D72" s="134">
        <f>D73</f>
        <v>1374.8401299999998</v>
      </c>
      <c r="E72" s="134">
        <f>E73</f>
        <v>1488.59222</v>
      </c>
      <c r="F72" s="134">
        <f>F73</f>
        <v>1788.0064599999998</v>
      </c>
      <c r="G72" s="132" t="s">
        <v>207</v>
      </c>
      <c r="H72" s="133"/>
      <c r="I72" s="107"/>
      <c r="J72" s="107"/>
      <c r="K72" s="107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</row>
    <row r="73" spans="1:31" s="42" customFormat="1" ht="11.25" customHeight="1">
      <c r="A73" s="281" t="s">
        <v>208</v>
      </c>
      <c r="B73" s="281"/>
      <c r="C73" s="131">
        <f t="shared" si="0"/>
        <v>4651.43881</v>
      </c>
      <c r="D73" s="134">
        <f>D74+D75+D76+D77+D78</f>
        <v>1374.8401299999998</v>
      </c>
      <c r="E73" s="134">
        <f>E74+E75+E76+E77+E78</f>
        <v>1488.59222</v>
      </c>
      <c r="F73" s="134">
        <f>F74+F75+F76+F77+F78</f>
        <v>1788.0064599999998</v>
      </c>
      <c r="G73" s="288"/>
      <c r="H73" s="289"/>
      <c r="I73" s="288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</row>
    <row r="74" spans="1:31" s="42" customFormat="1" ht="12.75" customHeight="1">
      <c r="A74" s="281" t="s">
        <v>209</v>
      </c>
      <c r="B74" s="281"/>
      <c r="C74" s="131">
        <f aca="true" t="shared" si="3" ref="C74:C137">D74+E74+F74</f>
        <v>0</v>
      </c>
      <c r="D74" s="134">
        <f>D81+D88+D95+D102+D109+D116</f>
        <v>0</v>
      </c>
      <c r="E74" s="134">
        <f>E81+E88+E95+E102+E109+E116</f>
        <v>0</v>
      </c>
      <c r="F74" s="134">
        <f>F81+F88+F95+F102+F109+F116</f>
        <v>0</v>
      </c>
      <c r="G74" s="288"/>
      <c r="H74" s="289"/>
      <c r="I74" s="288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</row>
    <row r="75" spans="1:31" s="42" customFormat="1" ht="11.25" customHeight="1">
      <c r="A75" s="281" t="s">
        <v>210</v>
      </c>
      <c r="B75" s="281"/>
      <c r="C75" s="131">
        <f t="shared" si="3"/>
        <v>0</v>
      </c>
      <c r="D75" s="134">
        <f aca="true" t="shared" si="4" ref="D75:F78">D82+D89+D96+D103+D110+D117</f>
        <v>0</v>
      </c>
      <c r="E75" s="134">
        <f t="shared" si="4"/>
        <v>0</v>
      </c>
      <c r="F75" s="134">
        <f t="shared" si="4"/>
        <v>0</v>
      </c>
      <c r="G75" s="288"/>
      <c r="H75" s="289"/>
      <c r="I75" s="288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</row>
    <row r="76" spans="1:31" s="42" customFormat="1" ht="9.75" customHeight="1">
      <c r="A76" s="281" t="s">
        <v>211</v>
      </c>
      <c r="B76" s="281"/>
      <c r="C76" s="131">
        <f t="shared" si="3"/>
        <v>4651.43881</v>
      </c>
      <c r="D76" s="134">
        <f>D83+D90+D97+D104+D111+D118</f>
        <v>1374.8401299999998</v>
      </c>
      <c r="E76" s="134">
        <f>E83+E90+E97+E104+E111+E118</f>
        <v>1488.59222</v>
      </c>
      <c r="F76" s="134">
        <f t="shared" si="4"/>
        <v>1788.0064599999998</v>
      </c>
      <c r="G76" s="288"/>
      <c r="H76" s="289"/>
      <c r="I76" s="288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</row>
    <row r="77" spans="1:31" s="42" customFormat="1" ht="15" customHeight="1">
      <c r="A77" s="281" t="s">
        <v>212</v>
      </c>
      <c r="B77" s="281"/>
      <c r="C77" s="131">
        <f t="shared" si="3"/>
        <v>0</v>
      </c>
      <c r="D77" s="134">
        <f t="shared" si="4"/>
        <v>0</v>
      </c>
      <c r="E77" s="134">
        <f t="shared" si="4"/>
        <v>0</v>
      </c>
      <c r="F77" s="134">
        <f t="shared" si="4"/>
        <v>0</v>
      </c>
      <c r="G77" s="288"/>
      <c r="H77" s="289"/>
      <c r="I77" s="288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</row>
    <row r="78" spans="1:31" s="42" customFormat="1" ht="15" customHeight="1">
      <c r="A78" s="281" t="s">
        <v>213</v>
      </c>
      <c r="B78" s="281"/>
      <c r="C78" s="131">
        <f t="shared" si="3"/>
        <v>0</v>
      </c>
      <c r="D78" s="134">
        <f t="shared" si="4"/>
        <v>0</v>
      </c>
      <c r="E78" s="134">
        <f t="shared" si="4"/>
        <v>0</v>
      </c>
      <c r="F78" s="134">
        <f t="shared" si="4"/>
        <v>0</v>
      </c>
      <c r="G78" s="288"/>
      <c r="H78" s="289"/>
      <c r="I78" s="288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</row>
    <row r="79" spans="1:31" s="42" customFormat="1" ht="30" customHeight="1">
      <c r="A79" s="135" t="s">
        <v>71</v>
      </c>
      <c r="B79" s="136" t="s">
        <v>183</v>
      </c>
      <c r="C79" s="131">
        <f t="shared" si="3"/>
        <v>1355.1</v>
      </c>
      <c r="D79" s="134">
        <f>D80</f>
        <v>451.7</v>
      </c>
      <c r="E79" s="134">
        <f>E80</f>
        <v>451.7</v>
      </c>
      <c r="F79" s="134">
        <f>F80</f>
        <v>451.7</v>
      </c>
      <c r="G79" s="137"/>
      <c r="H79" s="277" t="s">
        <v>328</v>
      </c>
      <c r="I79" s="280" t="s">
        <v>271</v>
      </c>
      <c r="J79" s="276" t="s">
        <v>371</v>
      </c>
      <c r="K79" s="276" t="s">
        <v>296</v>
      </c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42" customFormat="1" ht="15" customHeight="1">
      <c r="A80" s="281" t="s">
        <v>208</v>
      </c>
      <c r="B80" s="281"/>
      <c r="C80" s="131">
        <f t="shared" si="3"/>
        <v>1355.1</v>
      </c>
      <c r="D80" s="134">
        <f>D81+D82+D83+D84+D85</f>
        <v>451.7</v>
      </c>
      <c r="E80" s="134">
        <f>E81+E82+E83+E84+E85</f>
        <v>451.7</v>
      </c>
      <c r="F80" s="134">
        <f>F81+F82+F83+F84+F85</f>
        <v>451.7</v>
      </c>
      <c r="G80" s="137"/>
      <c r="H80" s="277"/>
      <c r="I80" s="280"/>
      <c r="J80" s="276"/>
      <c r="K80" s="276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42" customFormat="1" ht="15" customHeight="1">
      <c r="A81" s="281" t="s">
        <v>209</v>
      </c>
      <c r="B81" s="281"/>
      <c r="C81" s="131">
        <f t="shared" si="3"/>
        <v>0</v>
      </c>
      <c r="D81" s="138">
        <v>0</v>
      </c>
      <c r="E81" s="138">
        <v>0</v>
      </c>
      <c r="F81" s="138">
        <v>0</v>
      </c>
      <c r="G81" s="137"/>
      <c r="H81" s="277"/>
      <c r="I81" s="280"/>
      <c r="J81" s="276"/>
      <c r="K81" s="276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s="42" customFormat="1" ht="9.75">
      <c r="A82" s="281" t="s">
        <v>210</v>
      </c>
      <c r="B82" s="281"/>
      <c r="C82" s="131">
        <f t="shared" si="3"/>
        <v>0</v>
      </c>
      <c r="D82" s="138">
        <v>0</v>
      </c>
      <c r="E82" s="138">
        <v>0</v>
      </c>
      <c r="F82" s="138">
        <v>0</v>
      </c>
      <c r="G82" s="137"/>
      <c r="H82" s="277"/>
      <c r="I82" s="280"/>
      <c r="J82" s="276"/>
      <c r="K82" s="276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s="42" customFormat="1" ht="9.75">
      <c r="A83" s="281" t="s">
        <v>211</v>
      </c>
      <c r="B83" s="281"/>
      <c r="C83" s="131">
        <f t="shared" si="3"/>
        <v>1355.1</v>
      </c>
      <c r="D83" s="138">
        <v>451.7</v>
      </c>
      <c r="E83" s="138">
        <f>378.2+73.5</f>
        <v>451.7</v>
      </c>
      <c r="F83" s="138">
        <f>378.2+73.5</f>
        <v>451.7</v>
      </c>
      <c r="G83" s="137"/>
      <c r="H83" s="277"/>
      <c r="I83" s="280"/>
      <c r="J83" s="276"/>
      <c r="K83" s="276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s="42" customFormat="1" ht="9.75">
      <c r="A84" s="281" t="s">
        <v>212</v>
      </c>
      <c r="B84" s="281"/>
      <c r="C84" s="131">
        <f t="shared" si="3"/>
        <v>0</v>
      </c>
      <c r="D84" s="138">
        <v>0</v>
      </c>
      <c r="E84" s="138">
        <v>0</v>
      </c>
      <c r="F84" s="138">
        <v>0</v>
      </c>
      <c r="G84" s="137"/>
      <c r="H84" s="277"/>
      <c r="I84" s="280"/>
      <c r="J84" s="276"/>
      <c r="K84" s="276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s="42" customFormat="1" ht="15" customHeight="1">
      <c r="A85" s="281" t="s">
        <v>213</v>
      </c>
      <c r="B85" s="281"/>
      <c r="C85" s="131">
        <f t="shared" si="3"/>
        <v>0</v>
      </c>
      <c r="D85" s="138">
        <v>0</v>
      </c>
      <c r="E85" s="138">
        <v>0</v>
      </c>
      <c r="F85" s="138">
        <v>0</v>
      </c>
      <c r="G85" s="137"/>
      <c r="H85" s="277"/>
      <c r="I85" s="280"/>
      <c r="J85" s="276"/>
      <c r="K85" s="276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s="42" customFormat="1" ht="52.5" customHeight="1">
      <c r="A86" s="135" t="s">
        <v>72</v>
      </c>
      <c r="B86" s="136" t="s">
        <v>316</v>
      </c>
      <c r="C86" s="131">
        <f t="shared" si="3"/>
        <v>0</v>
      </c>
      <c r="D86" s="134">
        <f>D87</f>
        <v>0</v>
      </c>
      <c r="E86" s="134">
        <f>E87</f>
        <v>0</v>
      </c>
      <c r="F86" s="134">
        <f>F87</f>
        <v>0</v>
      </c>
      <c r="G86" s="137"/>
      <c r="H86" s="277" t="s">
        <v>328</v>
      </c>
      <c r="I86" s="275" t="s">
        <v>272</v>
      </c>
      <c r="J86" s="276" t="s">
        <v>371</v>
      </c>
      <c r="K86" s="276" t="s">
        <v>296</v>
      </c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s="42" customFormat="1" ht="15" customHeight="1">
      <c r="A87" s="281" t="s">
        <v>208</v>
      </c>
      <c r="B87" s="281"/>
      <c r="C87" s="131">
        <f t="shared" si="3"/>
        <v>0</v>
      </c>
      <c r="D87" s="134">
        <f>D88+D89+D90+D91+D92</f>
        <v>0</v>
      </c>
      <c r="E87" s="134">
        <f>E88+E89+E90+E91+E92</f>
        <v>0</v>
      </c>
      <c r="F87" s="134">
        <f>F88+F89+F90+F91+F92</f>
        <v>0</v>
      </c>
      <c r="G87" s="137"/>
      <c r="H87" s="277"/>
      <c r="I87" s="275"/>
      <c r="J87" s="276"/>
      <c r="K87" s="276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s="42" customFormat="1" ht="15" customHeight="1">
      <c r="A88" s="281" t="s">
        <v>209</v>
      </c>
      <c r="B88" s="281"/>
      <c r="C88" s="131">
        <f t="shared" si="3"/>
        <v>0</v>
      </c>
      <c r="D88" s="138">
        <v>0</v>
      </c>
      <c r="E88" s="138">
        <v>0</v>
      </c>
      <c r="F88" s="138">
        <v>0</v>
      </c>
      <c r="G88" s="137"/>
      <c r="H88" s="277"/>
      <c r="I88" s="275"/>
      <c r="J88" s="276"/>
      <c r="K88" s="276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s="42" customFormat="1" ht="15" customHeight="1">
      <c r="A89" s="281" t="s">
        <v>210</v>
      </c>
      <c r="B89" s="281"/>
      <c r="C89" s="131">
        <f t="shared" si="3"/>
        <v>0</v>
      </c>
      <c r="D89" s="138">
        <v>0</v>
      </c>
      <c r="E89" s="138">
        <v>0</v>
      </c>
      <c r="F89" s="138">
        <v>0</v>
      </c>
      <c r="G89" s="137"/>
      <c r="H89" s="277"/>
      <c r="I89" s="275"/>
      <c r="J89" s="276"/>
      <c r="K89" s="276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s="42" customFormat="1" ht="15" customHeight="1">
      <c r="A90" s="281" t="s">
        <v>211</v>
      </c>
      <c r="B90" s="281"/>
      <c r="C90" s="131">
        <f t="shared" si="3"/>
        <v>0</v>
      </c>
      <c r="D90" s="141">
        <v>0</v>
      </c>
      <c r="E90" s="141">
        <v>0</v>
      </c>
      <c r="F90" s="141">
        <v>0</v>
      </c>
      <c r="G90" s="137"/>
      <c r="H90" s="277"/>
      <c r="I90" s="275"/>
      <c r="J90" s="276"/>
      <c r="K90" s="276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s="42" customFormat="1" ht="15" customHeight="1">
      <c r="A91" s="281" t="s">
        <v>212</v>
      </c>
      <c r="B91" s="281"/>
      <c r="C91" s="131">
        <f t="shared" si="3"/>
        <v>0</v>
      </c>
      <c r="D91" s="138">
        <v>0</v>
      </c>
      <c r="E91" s="138">
        <v>0</v>
      </c>
      <c r="F91" s="138">
        <v>0</v>
      </c>
      <c r="G91" s="137"/>
      <c r="H91" s="277"/>
      <c r="I91" s="275"/>
      <c r="J91" s="276"/>
      <c r="K91" s="276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</row>
    <row r="92" spans="1:31" s="42" customFormat="1" ht="15" customHeight="1">
      <c r="A92" s="281" t="s">
        <v>213</v>
      </c>
      <c r="B92" s="281"/>
      <c r="C92" s="131">
        <f t="shared" si="3"/>
        <v>0</v>
      </c>
      <c r="D92" s="138">
        <v>0</v>
      </c>
      <c r="E92" s="138">
        <v>0</v>
      </c>
      <c r="F92" s="138">
        <v>0</v>
      </c>
      <c r="G92" s="137"/>
      <c r="H92" s="277"/>
      <c r="I92" s="275"/>
      <c r="J92" s="276"/>
      <c r="K92" s="276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31" s="42" customFormat="1" ht="32.25" customHeight="1">
      <c r="A93" s="135" t="s">
        <v>73</v>
      </c>
      <c r="B93" s="136" t="s">
        <v>317</v>
      </c>
      <c r="C93" s="131">
        <f t="shared" si="3"/>
        <v>0</v>
      </c>
      <c r="D93" s="134">
        <f>D94</f>
        <v>0</v>
      </c>
      <c r="E93" s="134">
        <f>E94</f>
        <v>0</v>
      </c>
      <c r="F93" s="134">
        <f>F94</f>
        <v>0</v>
      </c>
      <c r="G93" s="137"/>
      <c r="H93" s="277" t="s">
        <v>328</v>
      </c>
      <c r="I93" s="275" t="s">
        <v>273</v>
      </c>
      <c r="J93" s="276" t="s">
        <v>371</v>
      </c>
      <c r="K93" s="276" t="s">
        <v>296</v>
      </c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</row>
    <row r="94" spans="1:31" s="42" customFormat="1" ht="15" customHeight="1">
      <c r="A94" s="281" t="s">
        <v>208</v>
      </c>
      <c r="B94" s="281"/>
      <c r="C94" s="131">
        <f t="shared" si="3"/>
        <v>0</v>
      </c>
      <c r="D94" s="134">
        <f>D95+D96+D97+D98+D99</f>
        <v>0</v>
      </c>
      <c r="E94" s="134">
        <f>E95+E96+E97+E98+E99</f>
        <v>0</v>
      </c>
      <c r="F94" s="134">
        <f>F95+F96+F97+F98+F99</f>
        <v>0</v>
      </c>
      <c r="G94" s="137"/>
      <c r="H94" s="277"/>
      <c r="I94" s="275"/>
      <c r="J94" s="276"/>
      <c r="K94" s="276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1" s="42" customFormat="1" ht="15" customHeight="1">
      <c r="A95" s="281" t="s">
        <v>209</v>
      </c>
      <c r="B95" s="281"/>
      <c r="C95" s="131">
        <f t="shared" si="3"/>
        <v>0</v>
      </c>
      <c r="D95" s="138">
        <v>0</v>
      </c>
      <c r="E95" s="138">
        <v>0</v>
      </c>
      <c r="F95" s="138">
        <v>0</v>
      </c>
      <c r="G95" s="137"/>
      <c r="H95" s="277"/>
      <c r="I95" s="275"/>
      <c r="J95" s="276"/>
      <c r="K95" s="276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s="42" customFormat="1" ht="15" customHeight="1">
      <c r="A96" s="281" t="s">
        <v>210</v>
      </c>
      <c r="B96" s="281"/>
      <c r="C96" s="131">
        <f t="shared" si="3"/>
        <v>0</v>
      </c>
      <c r="D96" s="138">
        <v>0</v>
      </c>
      <c r="E96" s="138">
        <v>0</v>
      </c>
      <c r="F96" s="138">
        <v>0</v>
      </c>
      <c r="G96" s="137"/>
      <c r="H96" s="277"/>
      <c r="I96" s="275"/>
      <c r="J96" s="276"/>
      <c r="K96" s="276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s="42" customFormat="1" ht="15" customHeight="1">
      <c r="A97" s="281" t="s">
        <v>211</v>
      </c>
      <c r="B97" s="281"/>
      <c r="C97" s="131">
        <f t="shared" si="3"/>
        <v>0</v>
      </c>
      <c r="D97" s="138">
        <v>0</v>
      </c>
      <c r="E97" s="138">
        <v>0</v>
      </c>
      <c r="F97" s="138">
        <v>0</v>
      </c>
      <c r="G97" s="137"/>
      <c r="H97" s="277"/>
      <c r="I97" s="275"/>
      <c r="J97" s="276"/>
      <c r="K97" s="276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s="42" customFormat="1" ht="15" customHeight="1">
      <c r="A98" s="281" t="s">
        <v>212</v>
      </c>
      <c r="B98" s="281"/>
      <c r="C98" s="131">
        <f t="shared" si="3"/>
        <v>0</v>
      </c>
      <c r="D98" s="138">
        <v>0</v>
      </c>
      <c r="E98" s="138">
        <v>0</v>
      </c>
      <c r="F98" s="138">
        <v>0</v>
      </c>
      <c r="G98" s="137"/>
      <c r="H98" s="277"/>
      <c r="I98" s="275"/>
      <c r="J98" s="276"/>
      <c r="K98" s="276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s="42" customFormat="1" ht="15" customHeight="1">
      <c r="A99" s="281" t="s">
        <v>213</v>
      </c>
      <c r="B99" s="281"/>
      <c r="C99" s="131">
        <f t="shared" si="3"/>
        <v>0</v>
      </c>
      <c r="D99" s="138">
        <v>0</v>
      </c>
      <c r="E99" s="138">
        <v>0</v>
      </c>
      <c r="F99" s="138">
        <v>0</v>
      </c>
      <c r="G99" s="137"/>
      <c r="H99" s="277"/>
      <c r="I99" s="275"/>
      <c r="J99" s="276"/>
      <c r="K99" s="276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s="42" customFormat="1" ht="43.5" customHeight="1">
      <c r="A100" s="135" t="s">
        <v>114</v>
      </c>
      <c r="B100" s="136" t="s">
        <v>184</v>
      </c>
      <c r="C100" s="131">
        <f t="shared" si="3"/>
        <v>0</v>
      </c>
      <c r="D100" s="134">
        <f>D101</f>
        <v>0</v>
      </c>
      <c r="E100" s="134">
        <f>E101</f>
        <v>0</v>
      </c>
      <c r="F100" s="134">
        <f>F101</f>
        <v>0</v>
      </c>
      <c r="G100" s="137"/>
      <c r="H100" s="277" t="s">
        <v>332</v>
      </c>
      <c r="I100" s="275" t="s">
        <v>274</v>
      </c>
      <c r="J100" s="276" t="s">
        <v>371</v>
      </c>
      <c r="K100" s="276" t="s">
        <v>296</v>
      </c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s="42" customFormat="1" ht="15" customHeight="1">
      <c r="A101" s="281" t="s">
        <v>208</v>
      </c>
      <c r="B101" s="281"/>
      <c r="C101" s="131">
        <f t="shared" si="3"/>
        <v>0</v>
      </c>
      <c r="D101" s="134">
        <f>D102+D103+D104+D105+D106</f>
        <v>0</v>
      </c>
      <c r="E101" s="134">
        <f>E102+E103+E104+E105+E106</f>
        <v>0</v>
      </c>
      <c r="F101" s="134">
        <f>F102+F103+F104+F105+F106</f>
        <v>0</v>
      </c>
      <c r="G101" s="137"/>
      <c r="H101" s="277"/>
      <c r="I101" s="275"/>
      <c r="J101" s="276"/>
      <c r="K101" s="276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s="42" customFormat="1" ht="15" customHeight="1">
      <c r="A102" s="281" t="s">
        <v>209</v>
      </c>
      <c r="B102" s="281"/>
      <c r="C102" s="131">
        <f t="shared" si="3"/>
        <v>0</v>
      </c>
      <c r="D102" s="138">
        <v>0</v>
      </c>
      <c r="E102" s="138">
        <v>0</v>
      </c>
      <c r="F102" s="138">
        <v>0</v>
      </c>
      <c r="G102" s="137"/>
      <c r="H102" s="277"/>
      <c r="I102" s="275"/>
      <c r="J102" s="276"/>
      <c r="K102" s="276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s="42" customFormat="1" ht="15" customHeight="1">
      <c r="A103" s="281" t="s">
        <v>210</v>
      </c>
      <c r="B103" s="281"/>
      <c r="C103" s="131">
        <f t="shared" si="3"/>
        <v>0</v>
      </c>
      <c r="D103" s="138">
        <v>0</v>
      </c>
      <c r="E103" s="138">
        <v>0</v>
      </c>
      <c r="F103" s="138">
        <v>0</v>
      </c>
      <c r="G103" s="137"/>
      <c r="H103" s="277"/>
      <c r="I103" s="275"/>
      <c r="J103" s="276"/>
      <c r="K103" s="276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s="42" customFormat="1" ht="15" customHeight="1">
      <c r="A104" s="281" t="s">
        <v>211</v>
      </c>
      <c r="B104" s="281"/>
      <c r="C104" s="131">
        <f t="shared" si="3"/>
        <v>0</v>
      </c>
      <c r="D104" s="138">
        <v>0</v>
      </c>
      <c r="E104" s="138">
        <v>0</v>
      </c>
      <c r="F104" s="138">
        <v>0</v>
      </c>
      <c r="G104" s="137"/>
      <c r="H104" s="277"/>
      <c r="I104" s="275"/>
      <c r="J104" s="276"/>
      <c r="K104" s="276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s="42" customFormat="1" ht="15" customHeight="1">
      <c r="A105" s="281" t="s">
        <v>212</v>
      </c>
      <c r="B105" s="281"/>
      <c r="C105" s="131">
        <f t="shared" si="3"/>
        <v>0</v>
      </c>
      <c r="D105" s="138">
        <v>0</v>
      </c>
      <c r="E105" s="138">
        <v>0</v>
      </c>
      <c r="F105" s="138">
        <v>0</v>
      </c>
      <c r="G105" s="137"/>
      <c r="H105" s="277"/>
      <c r="I105" s="275"/>
      <c r="J105" s="276"/>
      <c r="K105" s="276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s="42" customFormat="1" ht="15" customHeight="1">
      <c r="A106" s="281" t="s">
        <v>213</v>
      </c>
      <c r="B106" s="281"/>
      <c r="C106" s="131">
        <f t="shared" si="3"/>
        <v>0</v>
      </c>
      <c r="D106" s="138">
        <v>0</v>
      </c>
      <c r="E106" s="138">
        <v>0</v>
      </c>
      <c r="F106" s="138">
        <v>0</v>
      </c>
      <c r="G106" s="137"/>
      <c r="H106" s="277"/>
      <c r="I106" s="275"/>
      <c r="J106" s="276"/>
      <c r="K106" s="276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s="42" customFormat="1" ht="24.75" customHeight="1">
      <c r="A107" s="135" t="s">
        <v>115</v>
      </c>
      <c r="B107" s="136" t="s">
        <v>344</v>
      </c>
      <c r="C107" s="131">
        <f t="shared" si="3"/>
        <v>379.90372</v>
      </c>
      <c r="D107" s="134">
        <f>D108</f>
        <v>44.996</v>
      </c>
      <c r="E107" s="134">
        <f>E108</f>
        <v>100.26846</v>
      </c>
      <c r="F107" s="134">
        <f>F108</f>
        <v>234.63926</v>
      </c>
      <c r="G107" s="137"/>
      <c r="H107" s="277" t="s">
        <v>328</v>
      </c>
      <c r="I107" s="275" t="s">
        <v>275</v>
      </c>
      <c r="J107" s="276" t="s">
        <v>371</v>
      </c>
      <c r="K107" s="276" t="s">
        <v>296</v>
      </c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s="42" customFormat="1" ht="15" customHeight="1">
      <c r="A108" s="281" t="s">
        <v>208</v>
      </c>
      <c r="B108" s="281"/>
      <c r="C108" s="131">
        <f t="shared" si="3"/>
        <v>379.90372</v>
      </c>
      <c r="D108" s="134">
        <f>D109+D110+D111+D112+D113</f>
        <v>44.996</v>
      </c>
      <c r="E108" s="134">
        <f>E109+E110+E111+E112+E113</f>
        <v>100.26846</v>
      </c>
      <c r="F108" s="134">
        <f>F109+F110+F111+F112+F113</f>
        <v>234.63926</v>
      </c>
      <c r="G108" s="137"/>
      <c r="H108" s="277"/>
      <c r="I108" s="275"/>
      <c r="J108" s="276"/>
      <c r="K108" s="276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s="42" customFormat="1" ht="15" customHeight="1">
      <c r="A109" s="281" t="s">
        <v>209</v>
      </c>
      <c r="B109" s="281"/>
      <c r="C109" s="131">
        <f t="shared" si="3"/>
        <v>0</v>
      </c>
      <c r="D109" s="138">
        <v>0</v>
      </c>
      <c r="E109" s="138">
        <v>0</v>
      </c>
      <c r="F109" s="138">
        <v>0</v>
      </c>
      <c r="G109" s="137"/>
      <c r="H109" s="277"/>
      <c r="I109" s="275"/>
      <c r="J109" s="276"/>
      <c r="K109" s="276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s="42" customFormat="1" ht="15" customHeight="1">
      <c r="A110" s="281" t="s">
        <v>210</v>
      </c>
      <c r="B110" s="281"/>
      <c r="C110" s="131">
        <f t="shared" si="3"/>
        <v>0</v>
      </c>
      <c r="D110" s="138">
        <v>0</v>
      </c>
      <c r="E110" s="138">
        <v>0</v>
      </c>
      <c r="F110" s="138">
        <v>0</v>
      </c>
      <c r="G110" s="137"/>
      <c r="H110" s="277"/>
      <c r="I110" s="275"/>
      <c r="J110" s="276"/>
      <c r="K110" s="276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s="42" customFormat="1" ht="15" customHeight="1">
      <c r="A111" s="281" t="s">
        <v>211</v>
      </c>
      <c r="B111" s="281"/>
      <c r="C111" s="131">
        <f t="shared" si="3"/>
        <v>379.90372</v>
      </c>
      <c r="D111" s="138">
        <v>44.996</v>
      </c>
      <c r="E111" s="138">
        <v>100.26846</v>
      </c>
      <c r="F111" s="138">
        <f>234.63926</f>
        <v>234.63926</v>
      </c>
      <c r="G111" s="137"/>
      <c r="H111" s="277"/>
      <c r="I111" s="275"/>
      <c r="J111" s="276"/>
      <c r="K111" s="276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s="42" customFormat="1" ht="15" customHeight="1">
      <c r="A112" s="281" t="s">
        <v>212</v>
      </c>
      <c r="B112" s="281"/>
      <c r="C112" s="131">
        <f t="shared" si="3"/>
        <v>0</v>
      </c>
      <c r="D112" s="138">
        <v>0</v>
      </c>
      <c r="E112" s="138">
        <v>0</v>
      </c>
      <c r="F112" s="138">
        <v>0</v>
      </c>
      <c r="G112" s="137"/>
      <c r="H112" s="277"/>
      <c r="I112" s="275"/>
      <c r="J112" s="276"/>
      <c r="K112" s="276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s="42" customFormat="1" ht="15" customHeight="1">
      <c r="A113" s="281" t="s">
        <v>213</v>
      </c>
      <c r="B113" s="281"/>
      <c r="C113" s="131">
        <f t="shared" si="3"/>
        <v>0</v>
      </c>
      <c r="D113" s="138">
        <v>0</v>
      </c>
      <c r="E113" s="138">
        <v>0</v>
      </c>
      <c r="F113" s="138">
        <v>0</v>
      </c>
      <c r="G113" s="137"/>
      <c r="H113" s="277"/>
      <c r="I113" s="275"/>
      <c r="J113" s="276"/>
      <c r="K113" s="276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s="42" customFormat="1" ht="42" customHeight="1">
      <c r="A114" s="135" t="s">
        <v>116</v>
      </c>
      <c r="B114" s="136" t="s">
        <v>318</v>
      </c>
      <c r="C114" s="131">
        <f t="shared" si="3"/>
        <v>2916.43509</v>
      </c>
      <c r="D114" s="134">
        <f>D115</f>
        <v>878.1441299999999</v>
      </c>
      <c r="E114" s="134">
        <f>E115</f>
        <v>936.62376</v>
      </c>
      <c r="F114" s="134">
        <f>F115</f>
        <v>1101.6671999999999</v>
      </c>
      <c r="G114" s="137"/>
      <c r="H114" s="277" t="s">
        <v>328</v>
      </c>
      <c r="I114" s="275" t="s">
        <v>272</v>
      </c>
      <c r="J114" s="276" t="s">
        <v>371</v>
      </c>
      <c r="K114" s="276" t="s">
        <v>296</v>
      </c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s="42" customFormat="1" ht="15" customHeight="1">
      <c r="A115" s="281" t="s">
        <v>208</v>
      </c>
      <c r="B115" s="281"/>
      <c r="C115" s="131">
        <f t="shared" si="3"/>
        <v>2916.43509</v>
      </c>
      <c r="D115" s="134">
        <f>D116+D117+D118+D119+D120</f>
        <v>878.1441299999999</v>
      </c>
      <c r="E115" s="134">
        <f>E116+E117+E118+E119+E120</f>
        <v>936.62376</v>
      </c>
      <c r="F115" s="134">
        <f>F116+F117+F118+F119+F120</f>
        <v>1101.6671999999999</v>
      </c>
      <c r="G115" s="137"/>
      <c r="H115" s="277"/>
      <c r="I115" s="275"/>
      <c r="J115" s="276"/>
      <c r="K115" s="276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s="42" customFormat="1" ht="15" customHeight="1">
      <c r="A116" s="281" t="s">
        <v>209</v>
      </c>
      <c r="B116" s="281"/>
      <c r="C116" s="131">
        <f t="shared" si="3"/>
        <v>0</v>
      </c>
      <c r="D116" s="138">
        <v>0</v>
      </c>
      <c r="E116" s="138">
        <v>0</v>
      </c>
      <c r="F116" s="138">
        <v>0</v>
      </c>
      <c r="G116" s="137"/>
      <c r="H116" s="277"/>
      <c r="I116" s="275"/>
      <c r="J116" s="276"/>
      <c r="K116" s="276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s="42" customFormat="1" ht="15" customHeight="1">
      <c r="A117" s="281" t="s">
        <v>210</v>
      </c>
      <c r="B117" s="281"/>
      <c r="C117" s="131">
        <f t="shared" si="3"/>
        <v>0</v>
      </c>
      <c r="D117" s="138">
        <v>0</v>
      </c>
      <c r="E117" s="138">
        <v>0</v>
      </c>
      <c r="F117" s="138">
        <v>0</v>
      </c>
      <c r="G117" s="137"/>
      <c r="H117" s="277"/>
      <c r="I117" s="275"/>
      <c r="J117" s="276"/>
      <c r="K117" s="276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s="42" customFormat="1" ht="15" customHeight="1">
      <c r="A118" s="281" t="s">
        <v>211</v>
      </c>
      <c r="B118" s="281"/>
      <c r="C118" s="131">
        <f t="shared" si="3"/>
        <v>2916.43509</v>
      </c>
      <c r="D118" s="141">
        <f>728.98934+149.15479</f>
        <v>878.1441299999999</v>
      </c>
      <c r="E118" s="141">
        <f>728.98934+207.63442</f>
        <v>936.62376</v>
      </c>
      <c r="F118" s="141">
        <f>728.98934+372.67786</f>
        <v>1101.6671999999999</v>
      </c>
      <c r="G118" s="137"/>
      <c r="H118" s="277"/>
      <c r="I118" s="275"/>
      <c r="J118" s="276"/>
      <c r="K118" s="276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s="42" customFormat="1" ht="15" customHeight="1">
      <c r="A119" s="281" t="s">
        <v>212</v>
      </c>
      <c r="B119" s="281"/>
      <c r="C119" s="131">
        <f t="shared" si="3"/>
        <v>0</v>
      </c>
      <c r="D119" s="138">
        <v>0</v>
      </c>
      <c r="E119" s="138">
        <v>0</v>
      </c>
      <c r="F119" s="138">
        <v>0</v>
      </c>
      <c r="G119" s="137"/>
      <c r="H119" s="277"/>
      <c r="I119" s="275"/>
      <c r="J119" s="276"/>
      <c r="K119" s="276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31" s="42" customFormat="1" ht="15" customHeight="1">
      <c r="A120" s="281" t="s">
        <v>213</v>
      </c>
      <c r="B120" s="281"/>
      <c r="C120" s="131">
        <f t="shared" si="3"/>
        <v>0</v>
      </c>
      <c r="D120" s="138">
        <v>0</v>
      </c>
      <c r="E120" s="138">
        <v>0</v>
      </c>
      <c r="F120" s="138">
        <v>0</v>
      </c>
      <c r="G120" s="137"/>
      <c r="H120" s="277"/>
      <c r="I120" s="275"/>
      <c r="J120" s="276"/>
      <c r="K120" s="276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s="42" customFormat="1" ht="31.5" customHeight="1">
      <c r="A121" s="129">
        <v>4</v>
      </c>
      <c r="B121" s="130" t="s">
        <v>335</v>
      </c>
      <c r="C121" s="131">
        <f t="shared" si="3"/>
        <v>676</v>
      </c>
      <c r="D121" s="134">
        <f>D122</f>
        <v>292</v>
      </c>
      <c r="E121" s="134">
        <f>E122</f>
        <v>192</v>
      </c>
      <c r="F121" s="134">
        <f>F122</f>
        <v>192</v>
      </c>
      <c r="G121" s="137"/>
      <c r="H121" s="277" t="s">
        <v>328</v>
      </c>
      <c r="I121" s="110"/>
      <c r="J121" s="111"/>
      <c r="K121" s="111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31" s="42" customFormat="1" ht="15" customHeight="1">
      <c r="A122" s="281" t="s">
        <v>208</v>
      </c>
      <c r="B122" s="281"/>
      <c r="C122" s="131">
        <f t="shared" si="3"/>
        <v>676</v>
      </c>
      <c r="D122" s="134">
        <f>D123+D124+D125+D126+D127</f>
        <v>292</v>
      </c>
      <c r="E122" s="134">
        <f>E123+E124+E125+E126+E127</f>
        <v>192</v>
      </c>
      <c r="F122" s="134">
        <f>F123+F124+F125+F126+F127</f>
        <v>192</v>
      </c>
      <c r="G122" s="137"/>
      <c r="H122" s="277"/>
      <c r="I122" s="110"/>
      <c r="J122" s="111"/>
      <c r="K122" s="111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s="42" customFormat="1" ht="15" customHeight="1">
      <c r="A123" s="281" t="s">
        <v>209</v>
      </c>
      <c r="B123" s="281"/>
      <c r="C123" s="131">
        <f t="shared" si="3"/>
        <v>0</v>
      </c>
      <c r="D123" s="134">
        <f>D130</f>
        <v>0</v>
      </c>
      <c r="E123" s="134">
        <f>E130</f>
        <v>0</v>
      </c>
      <c r="F123" s="134">
        <f>F130</f>
        <v>0</v>
      </c>
      <c r="G123" s="137"/>
      <c r="H123" s="277"/>
      <c r="I123" s="110"/>
      <c r="J123" s="111"/>
      <c r="K123" s="111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</row>
    <row r="124" spans="1:31" s="42" customFormat="1" ht="15" customHeight="1">
      <c r="A124" s="281" t="s">
        <v>210</v>
      </c>
      <c r="B124" s="281"/>
      <c r="C124" s="131">
        <f t="shared" si="3"/>
        <v>0</v>
      </c>
      <c r="D124" s="134">
        <f aca="true" t="shared" si="5" ref="D124:F127">D131</f>
        <v>0</v>
      </c>
      <c r="E124" s="134">
        <f t="shared" si="5"/>
        <v>0</v>
      </c>
      <c r="F124" s="134">
        <f t="shared" si="5"/>
        <v>0</v>
      </c>
      <c r="G124" s="137"/>
      <c r="H124" s="277"/>
      <c r="I124" s="110"/>
      <c r="J124" s="111"/>
      <c r="K124" s="111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31" s="42" customFormat="1" ht="15" customHeight="1">
      <c r="A125" s="281" t="s">
        <v>211</v>
      </c>
      <c r="B125" s="281"/>
      <c r="C125" s="131">
        <f t="shared" si="3"/>
        <v>676</v>
      </c>
      <c r="D125" s="134">
        <f t="shared" si="5"/>
        <v>292</v>
      </c>
      <c r="E125" s="134">
        <f t="shared" si="5"/>
        <v>192</v>
      </c>
      <c r="F125" s="134">
        <f t="shared" si="5"/>
        <v>192</v>
      </c>
      <c r="G125" s="137"/>
      <c r="H125" s="277"/>
      <c r="I125" s="110"/>
      <c r="J125" s="111"/>
      <c r="K125" s="111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31" s="42" customFormat="1" ht="15" customHeight="1">
      <c r="A126" s="281" t="s">
        <v>212</v>
      </c>
      <c r="B126" s="281"/>
      <c r="C126" s="131">
        <f t="shared" si="3"/>
        <v>0</v>
      </c>
      <c r="D126" s="134">
        <f t="shared" si="5"/>
        <v>0</v>
      </c>
      <c r="E126" s="134">
        <f t="shared" si="5"/>
        <v>0</v>
      </c>
      <c r="F126" s="134">
        <f t="shared" si="5"/>
        <v>0</v>
      </c>
      <c r="G126" s="137"/>
      <c r="H126" s="277"/>
      <c r="I126" s="110"/>
      <c r="J126" s="111"/>
      <c r="K126" s="111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</row>
    <row r="127" spans="1:31" s="42" customFormat="1" ht="15" customHeight="1">
      <c r="A127" s="281" t="s">
        <v>213</v>
      </c>
      <c r="B127" s="281"/>
      <c r="C127" s="131">
        <f t="shared" si="3"/>
        <v>0</v>
      </c>
      <c r="D127" s="134">
        <f t="shared" si="5"/>
        <v>0</v>
      </c>
      <c r="E127" s="134">
        <f t="shared" si="5"/>
        <v>0</v>
      </c>
      <c r="F127" s="134">
        <f t="shared" si="5"/>
        <v>0</v>
      </c>
      <c r="G127" s="137"/>
      <c r="H127" s="277"/>
      <c r="I127" s="110"/>
      <c r="J127" s="111"/>
      <c r="K127" s="111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</row>
    <row r="128" spans="1:31" s="42" customFormat="1" ht="34.5" customHeight="1">
      <c r="A128" s="135" t="s">
        <v>104</v>
      </c>
      <c r="B128" s="136" t="s">
        <v>320</v>
      </c>
      <c r="C128" s="131">
        <f t="shared" si="3"/>
        <v>676</v>
      </c>
      <c r="D128" s="134">
        <f>D129</f>
        <v>292</v>
      </c>
      <c r="E128" s="134">
        <f>E129</f>
        <v>192</v>
      </c>
      <c r="F128" s="134">
        <f>F129</f>
        <v>192</v>
      </c>
      <c r="G128" s="275"/>
      <c r="H128" s="277" t="s">
        <v>332</v>
      </c>
      <c r="I128" s="284" t="s">
        <v>108</v>
      </c>
      <c r="J128" s="276" t="s">
        <v>371</v>
      </c>
      <c r="K128" s="276" t="s">
        <v>296</v>
      </c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</row>
    <row r="129" spans="1:31" s="42" customFormat="1" ht="9.75">
      <c r="A129" s="281" t="s">
        <v>208</v>
      </c>
      <c r="B129" s="281"/>
      <c r="C129" s="131">
        <f t="shared" si="3"/>
        <v>676</v>
      </c>
      <c r="D129" s="134">
        <f>D130+D131+D132+D133+D134</f>
        <v>292</v>
      </c>
      <c r="E129" s="134">
        <f>E130+E131+E132+E133+E134</f>
        <v>192</v>
      </c>
      <c r="F129" s="134">
        <f>F130+F131+F132+F133+F134</f>
        <v>192</v>
      </c>
      <c r="G129" s="275"/>
      <c r="H129" s="277"/>
      <c r="I129" s="285"/>
      <c r="J129" s="276"/>
      <c r="K129" s="276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</row>
    <row r="130" spans="1:31" s="42" customFormat="1" ht="9.75">
      <c r="A130" s="281" t="s">
        <v>209</v>
      </c>
      <c r="B130" s="281"/>
      <c r="C130" s="131">
        <f t="shared" si="3"/>
        <v>0</v>
      </c>
      <c r="D130" s="138">
        <v>0</v>
      </c>
      <c r="E130" s="138">
        <v>0</v>
      </c>
      <c r="F130" s="138">
        <v>0</v>
      </c>
      <c r="G130" s="275"/>
      <c r="H130" s="277"/>
      <c r="I130" s="285"/>
      <c r="J130" s="276"/>
      <c r="K130" s="276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</row>
    <row r="131" spans="1:31" s="42" customFormat="1" ht="11.25" customHeight="1">
      <c r="A131" s="281" t="s">
        <v>210</v>
      </c>
      <c r="B131" s="281"/>
      <c r="C131" s="131">
        <f t="shared" si="3"/>
        <v>0</v>
      </c>
      <c r="D131" s="138">
        <v>0</v>
      </c>
      <c r="E131" s="138">
        <v>0</v>
      </c>
      <c r="F131" s="138">
        <v>0</v>
      </c>
      <c r="G131" s="275"/>
      <c r="H131" s="277"/>
      <c r="I131" s="285"/>
      <c r="J131" s="276"/>
      <c r="K131" s="276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</row>
    <row r="132" spans="1:31" s="42" customFormat="1" ht="9.75" customHeight="1">
      <c r="A132" s="281" t="s">
        <v>211</v>
      </c>
      <c r="B132" s="281"/>
      <c r="C132" s="131">
        <f>D132+E132+F132</f>
        <v>676</v>
      </c>
      <c r="D132" s="138">
        <f>292</f>
        <v>292</v>
      </c>
      <c r="E132" s="138">
        <v>192</v>
      </c>
      <c r="F132" s="138">
        <v>192</v>
      </c>
      <c r="G132" s="275"/>
      <c r="H132" s="277"/>
      <c r="I132" s="285"/>
      <c r="J132" s="276"/>
      <c r="K132" s="276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</row>
    <row r="133" spans="1:31" s="42" customFormat="1" ht="10.5" customHeight="1">
      <c r="A133" s="281" t="s">
        <v>212</v>
      </c>
      <c r="B133" s="281"/>
      <c r="C133" s="131">
        <f t="shared" si="3"/>
        <v>0</v>
      </c>
      <c r="D133" s="138">
        <v>0</v>
      </c>
      <c r="E133" s="138">
        <v>0</v>
      </c>
      <c r="F133" s="138">
        <v>0</v>
      </c>
      <c r="G133" s="275"/>
      <c r="H133" s="277"/>
      <c r="I133" s="285"/>
      <c r="J133" s="276"/>
      <c r="K133" s="276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</row>
    <row r="134" spans="1:31" s="42" customFormat="1" ht="9.75">
      <c r="A134" s="281" t="s">
        <v>213</v>
      </c>
      <c r="B134" s="281"/>
      <c r="C134" s="131">
        <f t="shared" si="3"/>
        <v>0</v>
      </c>
      <c r="D134" s="138">
        <v>0</v>
      </c>
      <c r="E134" s="138">
        <v>0</v>
      </c>
      <c r="F134" s="138">
        <v>0</v>
      </c>
      <c r="G134" s="275"/>
      <c r="H134" s="277"/>
      <c r="I134" s="286"/>
      <c r="J134" s="276"/>
      <c r="K134" s="276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</row>
    <row r="135" spans="1:31" s="43" customFormat="1" ht="9.75">
      <c r="A135" s="282" t="s">
        <v>216</v>
      </c>
      <c r="B135" s="282"/>
      <c r="C135" s="131">
        <f t="shared" si="3"/>
        <v>16056.17321</v>
      </c>
      <c r="D135" s="134">
        <f>D136+D137+D138+D139+D140</f>
        <v>5299.27333</v>
      </c>
      <c r="E135" s="134">
        <f>E136+E137+E138+E139+E140</f>
        <v>5493.94282</v>
      </c>
      <c r="F135" s="134">
        <f>F136+F137+F138+F139+F140</f>
        <v>5262.95706</v>
      </c>
      <c r="G135" s="142"/>
      <c r="H135" s="143"/>
      <c r="I135" s="112"/>
      <c r="J135" s="113"/>
      <c r="K135" s="113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</row>
    <row r="136" spans="1:31" s="43" customFormat="1" ht="9.75">
      <c r="A136" s="282" t="s">
        <v>209</v>
      </c>
      <c r="B136" s="282"/>
      <c r="C136" s="131">
        <f t="shared" si="3"/>
        <v>0</v>
      </c>
      <c r="D136" s="134">
        <f>D11+D46+D74+D123</f>
        <v>0</v>
      </c>
      <c r="E136" s="134">
        <f>E11+E46+E74+E123</f>
        <v>0</v>
      </c>
      <c r="F136" s="134">
        <f>F11+F46+F74+F123</f>
        <v>0</v>
      </c>
      <c r="G136" s="142"/>
      <c r="H136" s="143"/>
      <c r="I136" s="112"/>
      <c r="J136" s="113"/>
      <c r="K136" s="113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</row>
    <row r="137" spans="1:31" s="43" customFormat="1" ht="11.25" customHeight="1">
      <c r="A137" s="282" t="s">
        <v>210</v>
      </c>
      <c r="B137" s="282"/>
      <c r="C137" s="131">
        <f t="shared" si="3"/>
        <v>0</v>
      </c>
      <c r="D137" s="134">
        <f aca="true" t="shared" si="6" ref="D137:F138">D124+D75+D47+D12</f>
        <v>0</v>
      </c>
      <c r="E137" s="134">
        <f t="shared" si="6"/>
        <v>0</v>
      </c>
      <c r="F137" s="134">
        <f t="shared" si="6"/>
        <v>0</v>
      </c>
      <c r="G137" s="142"/>
      <c r="H137" s="143"/>
      <c r="I137" s="112"/>
      <c r="J137" s="113"/>
      <c r="K137" s="113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</row>
    <row r="138" spans="1:31" s="43" customFormat="1" ht="9.75" customHeight="1">
      <c r="A138" s="282" t="s">
        <v>211</v>
      </c>
      <c r="B138" s="282"/>
      <c r="C138" s="131">
        <f>D138+E138+F138</f>
        <v>16056.17321</v>
      </c>
      <c r="D138" s="134">
        <f t="shared" si="6"/>
        <v>5299.27333</v>
      </c>
      <c r="E138" s="134">
        <f t="shared" si="6"/>
        <v>5493.94282</v>
      </c>
      <c r="F138" s="134">
        <f t="shared" si="6"/>
        <v>5262.95706</v>
      </c>
      <c r="G138" s="142"/>
      <c r="H138" s="144"/>
      <c r="I138" s="112"/>
      <c r="J138" s="113"/>
      <c r="K138" s="113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</row>
    <row r="139" spans="1:31" s="43" customFormat="1" ht="12.75" customHeight="1">
      <c r="A139" s="282" t="s">
        <v>212</v>
      </c>
      <c r="B139" s="282"/>
      <c r="C139" s="131">
        <f>D139+E139+F139</f>
        <v>0</v>
      </c>
      <c r="D139" s="134">
        <f aca="true" t="shared" si="7" ref="D139:F140">D14+D49+D77+D126</f>
        <v>0</v>
      </c>
      <c r="E139" s="134">
        <f t="shared" si="7"/>
        <v>0</v>
      </c>
      <c r="F139" s="134">
        <f t="shared" si="7"/>
        <v>0</v>
      </c>
      <c r="G139" s="142"/>
      <c r="H139" s="202"/>
      <c r="I139" s="112"/>
      <c r="J139" s="113"/>
      <c r="K139" s="113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</row>
    <row r="140" spans="1:31" s="43" customFormat="1" ht="9.75">
      <c r="A140" s="282" t="s">
        <v>213</v>
      </c>
      <c r="B140" s="282"/>
      <c r="C140" s="131">
        <f>D140+E140+F140</f>
        <v>0</v>
      </c>
      <c r="D140" s="134">
        <f t="shared" si="7"/>
        <v>0</v>
      </c>
      <c r="E140" s="134">
        <f t="shared" si="7"/>
        <v>0</v>
      </c>
      <c r="F140" s="134">
        <f t="shared" si="7"/>
        <v>0</v>
      </c>
      <c r="G140" s="142"/>
      <c r="H140" s="144"/>
      <c r="I140" s="112"/>
      <c r="J140" s="113"/>
      <c r="K140" s="113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</row>
    <row r="141" spans="1:31" ht="3" customHeight="1">
      <c r="A141" s="145"/>
      <c r="B141" s="145"/>
      <c r="C141" s="145"/>
      <c r="D141" s="145"/>
      <c r="E141" s="146">
        <f>E79+E65+E16</f>
        <v>902.0606</v>
      </c>
      <c r="F141" s="146">
        <f>F79+F65+F16</f>
        <v>902.0606</v>
      </c>
      <c r="G141" s="145"/>
      <c r="H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</row>
    <row r="142" spans="1:31" s="4" customFormat="1" ht="12" customHeight="1">
      <c r="A142" s="147"/>
      <c r="B142" s="148" t="s">
        <v>217</v>
      </c>
      <c r="C142" s="148"/>
      <c r="D142" s="148"/>
      <c r="E142" s="148"/>
      <c r="F142" s="148"/>
      <c r="G142" s="148"/>
      <c r="H142" s="148"/>
      <c r="I142" s="44"/>
      <c r="J142" s="44"/>
      <c r="K142" s="44"/>
      <c r="L142" s="148"/>
      <c r="M142" s="148"/>
      <c r="N142" s="148"/>
      <c r="O142" s="148"/>
      <c r="P142" s="148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</row>
    <row r="143" spans="1:20" s="4" customFormat="1" ht="12" customHeight="1">
      <c r="A143" s="147"/>
      <c r="B143" s="149" t="s">
        <v>218</v>
      </c>
      <c r="C143" s="148"/>
      <c r="D143" s="148"/>
      <c r="E143" s="148"/>
      <c r="F143" s="148"/>
      <c r="G143" s="148"/>
      <c r="H143" s="148"/>
      <c r="I143" s="44"/>
      <c r="J143" s="44"/>
      <c r="K143" s="44"/>
      <c r="L143" s="148"/>
      <c r="M143" s="148"/>
      <c r="N143" s="148"/>
      <c r="O143" s="148"/>
      <c r="P143" s="148"/>
      <c r="Q143" s="152"/>
      <c r="R143" s="152"/>
      <c r="S143" s="152"/>
      <c r="T143" s="152"/>
    </row>
  </sheetData>
  <sheetProtection/>
  <mergeCells count="302">
    <mergeCell ref="C5:F6"/>
    <mergeCell ref="I1:K1"/>
    <mergeCell ref="A3:AE3"/>
    <mergeCell ref="A5:A7"/>
    <mergeCell ref="B5:B7"/>
    <mergeCell ref="G5:G7"/>
    <mergeCell ref="H5:H7"/>
    <mergeCell ref="I5:I7"/>
    <mergeCell ref="J5:J7"/>
    <mergeCell ref="K5:K7"/>
    <mergeCell ref="L5:AE5"/>
    <mergeCell ref="L6:W6"/>
    <mergeCell ref="X6:AA6"/>
    <mergeCell ref="AB6:AE6"/>
    <mergeCell ref="A10:B10"/>
    <mergeCell ref="G10:G15"/>
    <mergeCell ref="H10:H15"/>
    <mergeCell ref="I10:I15"/>
    <mergeCell ref="J10:J15"/>
    <mergeCell ref="K10:K15"/>
    <mergeCell ref="L10:L15"/>
    <mergeCell ref="M10:M15"/>
    <mergeCell ref="N10:N15"/>
    <mergeCell ref="O10:O15"/>
    <mergeCell ref="P10:P15"/>
    <mergeCell ref="Q10:Q15"/>
    <mergeCell ref="AA10:AA15"/>
    <mergeCell ref="AB10:AB15"/>
    <mergeCell ref="AC10:AC15"/>
    <mergeCell ref="R10:R15"/>
    <mergeCell ref="S10:S15"/>
    <mergeCell ref="T10:T15"/>
    <mergeCell ref="U10:U15"/>
    <mergeCell ref="V10:V15"/>
    <mergeCell ref="W10:W15"/>
    <mergeCell ref="AD10:AD15"/>
    <mergeCell ref="AE10:AE15"/>
    <mergeCell ref="A11:B11"/>
    <mergeCell ref="A12:B12"/>
    <mergeCell ref="A13:B13"/>
    <mergeCell ref="A14:B14"/>
    <mergeCell ref="A15:B15"/>
    <mergeCell ref="X10:X15"/>
    <mergeCell ref="Y10:Y15"/>
    <mergeCell ref="Z10:Z15"/>
    <mergeCell ref="H16:H22"/>
    <mergeCell ref="I16:I22"/>
    <mergeCell ref="J16:J22"/>
    <mergeCell ref="K16:K22"/>
    <mergeCell ref="A17:B17"/>
    <mergeCell ref="A18:B18"/>
    <mergeCell ref="A19:B19"/>
    <mergeCell ref="A20:B20"/>
    <mergeCell ref="A21:B21"/>
    <mergeCell ref="A22:B22"/>
    <mergeCell ref="H23:H29"/>
    <mergeCell ref="I23:I29"/>
    <mergeCell ref="J23:J29"/>
    <mergeCell ref="K23:K29"/>
    <mergeCell ref="A24:B24"/>
    <mergeCell ref="A25:B25"/>
    <mergeCell ref="A26:B26"/>
    <mergeCell ref="A27:B27"/>
    <mergeCell ref="A28:B28"/>
    <mergeCell ref="A29:B29"/>
    <mergeCell ref="G30:G36"/>
    <mergeCell ref="H30:H36"/>
    <mergeCell ref="I30:I36"/>
    <mergeCell ref="J30:J36"/>
    <mergeCell ref="K30:K36"/>
    <mergeCell ref="L30:L36"/>
    <mergeCell ref="M30:M36"/>
    <mergeCell ref="N30:N36"/>
    <mergeCell ref="O30:O36"/>
    <mergeCell ref="P30:P36"/>
    <mergeCell ref="Q30:Q36"/>
    <mergeCell ref="R30:R36"/>
    <mergeCell ref="AB30:AB36"/>
    <mergeCell ref="AC30:AC36"/>
    <mergeCell ref="AD30:AD36"/>
    <mergeCell ref="S30:S36"/>
    <mergeCell ref="T30:T36"/>
    <mergeCell ref="U30:U36"/>
    <mergeCell ref="V30:V36"/>
    <mergeCell ref="W30:W36"/>
    <mergeCell ref="X30:X36"/>
    <mergeCell ref="AE30:AE36"/>
    <mergeCell ref="A31:B31"/>
    <mergeCell ref="A32:B32"/>
    <mergeCell ref="A33:B33"/>
    <mergeCell ref="A34:B34"/>
    <mergeCell ref="A35:B35"/>
    <mergeCell ref="A36:B36"/>
    <mergeCell ref="Y30:Y36"/>
    <mergeCell ref="Z30:Z36"/>
    <mergeCell ref="AA30:AA36"/>
    <mergeCell ref="A45:B45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AA45:AA50"/>
    <mergeCell ref="AB45:AB50"/>
    <mergeCell ref="AC45:AC50"/>
    <mergeCell ref="R45:R50"/>
    <mergeCell ref="S45:S50"/>
    <mergeCell ref="T45:T50"/>
    <mergeCell ref="U45:U50"/>
    <mergeCell ref="V45:V50"/>
    <mergeCell ref="W45:W50"/>
    <mergeCell ref="AD45:AD50"/>
    <mergeCell ref="AE45:AE50"/>
    <mergeCell ref="A46:B46"/>
    <mergeCell ref="A47:B47"/>
    <mergeCell ref="A48:B48"/>
    <mergeCell ref="A49:B49"/>
    <mergeCell ref="A50:B50"/>
    <mergeCell ref="X45:X50"/>
    <mergeCell ref="Y45:Y50"/>
    <mergeCell ref="Z45:Z50"/>
    <mergeCell ref="H65:H71"/>
    <mergeCell ref="I65:I71"/>
    <mergeCell ref="J65:J71"/>
    <mergeCell ref="K65:K71"/>
    <mergeCell ref="A66:B66"/>
    <mergeCell ref="A67:B67"/>
    <mergeCell ref="A68:B68"/>
    <mergeCell ref="A69:B69"/>
    <mergeCell ref="A70:B70"/>
    <mergeCell ref="A71:B71"/>
    <mergeCell ref="A73:B73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AA73:AA78"/>
    <mergeCell ref="AB73:AB78"/>
    <mergeCell ref="AC73:AC78"/>
    <mergeCell ref="R73:R78"/>
    <mergeCell ref="S73:S78"/>
    <mergeCell ref="T73:T78"/>
    <mergeCell ref="U73:U78"/>
    <mergeCell ref="V73:V78"/>
    <mergeCell ref="W73:W78"/>
    <mergeCell ref="AD73:AD78"/>
    <mergeCell ref="AE73:AE78"/>
    <mergeCell ref="A74:B74"/>
    <mergeCell ref="A75:B75"/>
    <mergeCell ref="A76:B76"/>
    <mergeCell ref="A77:B77"/>
    <mergeCell ref="A78:B78"/>
    <mergeCell ref="X73:X78"/>
    <mergeCell ref="Y73:Y78"/>
    <mergeCell ref="Z73:Z78"/>
    <mergeCell ref="H79:H85"/>
    <mergeCell ref="I79:I85"/>
    <mergeCell ref="J79:J85"/>
    <mergeCell ref="K79:K85"/>
    <mergeCell ref="A80:B80"/>
    <mergeCell ref="A81:B81"/>
    <mergeCell ref="A82:B82"/>
    <mergeCell ref="A83:B83"/>
    <mergeCell ref="A84:B84"/>
    <mergeCell ref="A85:B85"/>
    <mergeCell ref="H86:H92"/>
    <mergeCell ref="I86:I92"/>
    <mergeCell ref="J86:J92"/>
    <mergeCell ref="K86:K92"/>
    <mergeCell ref="A87:B87"/>
    <mergeCell ref="A88:B88"/>
    <mergeCell ref="A89:B89"/>
    <mergeCell ref="A90:B90"/>
    <mergeCell ref="A91:B91"/>
    <mergeCell ref="A92:B92"/>
    <mergeCell ref="A94:B94"/>
    <mergeCell ref="A95:B95"/>
    <mergeCell ref="A96:B96"/>
    <mergeCell ref="A97:B97"/>
    <mergeCell ref="A98:B98"/>
    <mergeCell ref="A99:B99"/>
    <mergeCell ref="G128:G134"/>
    <mergeCell ref="H128:H134"/>
    <mergeCell ref="I128:I134"/>
    <mergeCell ref="J128:J134"/>
    <mergeCell ref="K128:K134"/>
    <mergeCell ref="L128:L134"/>
    <mergeCell ref="M128:M134"/>
    <mergeCell ref="N128:N134"/>
    <mergeCell ref="O128:O134"/>
    <mergeCell ref="P128:P134"/>
    <mergeCell ref="Q128:Q134"/>
    <mergeCell ref="R128:R134"/>
    <mergeCell ref="AB128:AB134"/>
    <mergeCell ref="AC128:AC134"/>
    <mergeCell ref="AD128:AD134"/>
    <mergeCell ref="S128:S134"/>
    <mergeCell ref="T128:T134"/>
    <mergeCell ref="U128:U134"/>
    <mergeCell ref="V128:V134"/>
    <mergeCell ref="W128:W134"/>
    <mergeCell ref="X128:X134"/>
    <mergeCell ref="AE128:AE134"/>
    <mergeCell ref="A129:B129"/>
    <mergeCell ref="A130:B130"/>
    <mergeCell ref="A131:B131"/>
    <mergeCell ref="A132:B132"/>
    <mergeCell ref="A133:B133"/>
    <mergeCell ref="A134:B134"/>
    <mergeCell ref="Y128:Y134"/>
    <mergeCell ref="Z128:Z134"/>
    <mergeCell ref="AA128:AA134"/>
    <mergeCell ref="A135:B135"/>
    <mergeCell ref="A136:B136"/>
    <mergeCell ref="A137:B137"/>
    <mergeCell ref="A138:B138"/>
    <mergeCell ref="A139:B139"/>
    <mergeCell ref="A140:B140"/>
    <mergeCell ref="A38:B38"/>
    <mergeCell ref="A39:B39"/>
    <mergeCell ref="A40:B40"/>
    <mergeCell ref="A41:B41"/>
    <mergeCell ref="A42:B42"/>
    <mergeCell ref="A43:B43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64:B64"/>
    <mergeCell ref="A101:B101"/>
    <mergeCell ref="A102:B102"/>
    <mergeCell ref="A103:B103"/>
    <mergeCell ref="A104:B104"/>
    <mergeCell ref="A105:B105"/>
    <mergeCell ref="A106:B106"/>
    <mergeCell ref="A108:B108"/>
    <mergeCell ref="A109:B109"/>
    <mergeCell ref="A110:B110"/>
    <mergeCell ref="A111:B111"/>
    <mergeCell ref="A112:B112"/>
    <mergeCell ref="A113:B113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H37:H43"/>
    <mergeCell ref="I37:I43"/>
    <mergeCell ref="H51:H57"/>
    <mergeCell ref="H58:H64"/>
    <mergeCell ref="H100:H106"/>
    <mergeCell ref="H107:H113"/>
    <mergeCell ref="I51:I57"/>
    <mergeCell ref="I58:I64"/>
    <mergeCell ref="H93:H99"/>
    <mergeCell ref="I93:I99"/>
    <mergeCell ref="H114:H120"/>
    <mergeCell ref="H121:H127"/>
    <mergeCell ref="J100:J106"/>
    <mergeCell ref="J107:J113"/>
    <mergeCell ref="J114:J120"/>
    <mergeCell ref="K100:K106"/>
    <mergeCell ref="K107:K113"/>
    <mergeCell ref="K114:K120"/>
    <mergeCell ref="I100:I106"/>
    <mergeCell ref="I107:I113"/>
    <mergeCell ref="I114:I120"/>
    <mergeCell ref="J51:J57"/>
    <mergeCell ref="J58:J64"/>
    <mergeCell ref="K51:K57"/>
    <mergeCell ref="K58:K64"/>
    <mergeCell ref="J37:J43"/>
    <mergeCell ref="K37:K43"/>
    <mergeCell ref="J93:J99"/>
    <mergeCell ref="K93:K99"/>
  </mergeCells>
  <printOptions/>
  <pageMargins left="0" right="0" top="0.3937007874015748" bottom="0.1968503937007874" header="0.1968503937007874" footer="0.196850393700787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122"/>
  <sheetViews>
    <sheetView view="pageBreakPreview" zoomScale="85" zoomScaleSheetLayoutView="85" workbookViewId="0" topLeftCell="A91">
      <selection activeCell="E121" sqref="E121"/>
    </sheetView>
  </sheetViews>
  <sheetFormatPr defaultColWidth="9.00390625" defaultRowHeight="12.75"/>
  <cols>
    <col min="1" max="1" width="5.875" style="145" customWidth="1"/>
    <col min="2" max="2" width="21.375" style="145" customWidth="1"/>
    <col min="3" max="3" width="16.25390625" style="145" customWidth="1"/>
    <col min="4" max="4" width="17.625" style="145" customWidth="1"/>
    <col min="5" max="5" width="14.375" style="145" customWidth="1"/>
    <col min="6" max="6" width="17.875" style="145" customWidth="1"/>
    <col min="7" max="7" width="13.625" style="145" customWidth="1"/>
    <col min="8" max="8" width="14.125" style="145" customWidth="1"/>
    <col min="9" max="9" width="14.00390625" style="145" bestFit="1" customWidth="1"/>
    <col min="10" max="10" width="12.375" style="145" customWidth="1"/>
    <col min="11" max="16384" width="9.125" style="145" customWidth="1"/>
  </cols>
  <sheetData>
    <row r="1" spans="9:12" s="153" customFormat="1" ht="15">
      <c r="I1" s="331" t="s">
        <v>188</v>
      </c>
      <c r="J1" s="331"/>
      <c r="K1" s="154"/>
      <c r="L1" s="154"/>
    </row>
    <row r="2" ht="16.5" customHeight="1"/>
    <row r="3" spans="1:12" ht="15.75">
      <c r="A3" s="332" t="s">
        <v>219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1" ht="21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64.5" customHeight="1">
      <c r="A5" s="330" t="s">
        <v>352</v>
      </c>
      <c r="B5" s="330"/>
      <c r="C5" s="330"/>
      <c r="D5" s="330"/>
      <c r="E5" s="330"/>
      <c r="F5" s="330"/>
      <c r="G5" s="330"/>
      <c r="H5" s="331" t="s">
        <v>220</v>
      </c>
      <c r="I5" s="331"/>
      <c r="J5" s="156" t="s">
        <v>354</v>
      </c>
      <c r="K5" s="155"/>
    </row>
    <row r="6" spans="1:11" ht="15">
      <c r="A6" s="155"/>
      <c r="B6" s="155"/>
      <c r="C6" s="155"/>
      <c r="D6" s="155"/>
      <c r="E6" s="155"/>
      <c r="F6" s="155"/>
      <c r="G6" s="155"/>
      <c r="H6" s="155"/>
      <c r="I6" s="157"/>
      <c r="J6" s="157"/>
      <c r="K6" s="155"/>
    </row>
    <row r="7" spans="1:11" ht="34.5" customHeight="1">
      <c r="A7" s="155" t="s">
        <v>221</v>
      </c>
      <c r="B7" s="155"/>
      <c r="C7" s="333" t="s">
        <v>353</v>
      </c>
      <c r="D7" s="333"/>
      <c r="E7" s="333"/>
      <c r="F7" s="333"/>
      <c r="G7" s="155"/>
      <c r="H7" s="155"/>
      <c r="I7" s="155"/>
      <c r="J7" s="155"/>
      <c r="K7" s="155"/>
    </row>
    <row r="8" spans="1:10" ht="53.25" customHeight="1">
      <c r="A8" s="329" t="s">
        <v>222</v>
      </c>
      <c r="B8" s="329" t="s">
        <v>223</v>
      </c>
      <c r="C8" s="324" t="s">
        <v>224</v>
      </c>
      <c r="D8" s="325"/>
      <c r="E8" s="326"/>
      <c r="F8" s="327" t="s">
        <v>225</v>
      </c>
      <c r="G8" s="329" t="s">
        <v>226</v>
      </c>
      <c r="H8" s="329" t="s">
        <v>227</v>
      </c>
      <c r="I8" s="327" t="s">
        <v>228</v>
      </c>
      <c r="J8" s="329" t="s">
        <v>229</v>
      </c>
    </row>
    <row r="9" spans="1:10" ht="57" customHeight="1">
      <c r="A9" s="329"/>
      <c r="B9" s="329"/>
      <c r="C9" s="187" t="s">
        <v>230</v>
      </c>
      <c r="D9" s="158" t="s">
        <v>231</v>
      </c>
      <c r="E9" s="158" t="s">
        <v>232</v>
      </c>
      <c r="F9" s="328"/>
      <c r="G9" s="329"/>
      <c r="H9" s="329"/>
      <c r="I9" s="328"/>
      <c r="J9" s="329"/>
    </row>
    <row r="10" spans="1:10" s="162" customFormat="1" ht="14.25" customHeight="1">
      <c r="A10" s="159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160">
        <v>9</v>
      </c>
      <c r="J10" s="161">
        <v>10</v>
      </c>
    </row>
    <row r="11" spans="1:10" s="162" customFormat="1" ht="14.25" customHeight="1">
      <c r="A11" s="163"/>
      <c r="B11" s="322" t="s">
        <v>311</v>
      </c>
      <c r="C11" s="323"/>
      <c r="D11" s="323"/>
      <c r="E11" s="323"/>
      <c r="F11" s="323"/>
      <c r="G11" s="323"/>
      <c r="H11" s="323"/>
      <c r="I11" s="323"/>
      <c r="J11" s="323"/>
    </row>
    <row r="12" spans="1:10" s="162" customFormat="1" ht="81" customHeight="1">
      <c r="A12" s="310" t="s">
        <v>14</v>
      </c>
      <c r="B12" s="164" t="s">
        <v>137</v>
      </c>
      <c r="C12" s="165"/>
      <c r="D12" s="165"/>
      <c r="E12" s="165"/>
      <c r="F12" s="313" t="s">
        <v>340</v>
      </c>
      <c r="G12" s="301">
        <v>43101</v>
      </c>
      <c r="H12" s="301">
        <v>43465</v>
      </c>
      <c r="I12" s="307"/>
      <c r="J12" s="307"/>
    </row>
    <row r="13" spans="1:21" s="168" customFormat="1" ht="12.75" customHeight="1">
      <c r="A13" s="311"/>
      <c r="B13" s="166" t="s">
        <v>208</v>
      </c>
      <c r="C13" s="167">
        <f>C15+C16</f>
        <v>1219.10204</v>
      </c>
      <c r="D13" s="167">
        <f>SUM(D15:D16)</f>
        <v>1219.0579</v>
      </c>
      <c r="E13" s="167">
        <f>E15+E16</f>
        <v>1219.057</v>
      </c>
      <c r="F13" s="314"/>
      <c r="G13" s="316"/>
      <c r="H13" s="316"/>
      <c r="I13" s="308"/>
      <c r="J13" s="308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s="168" customFormat="1" ht="12.75" customHeight="1">
      <c r="A14" s="311"/>
      <c r="B14" s="166" t="s">
        <v>209</v>
      </c>
      <c r="C14" s="167"/>
      <c r="D14" s="167"/>
      <c r="E14" s="167"/>
      <c r="F14" s="314"/>
      <c r="G14" s="316"/>
      <c r="H14" s="316"/>
      <c r="I14" s="308"/>
      <c r="J14" s="308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</row>
    <row r="15" spans="1:21" s="168" customFormat="1" ht="11.25" customHeight="1">
      <c r="A15" s="311"/>
      <c r="B15" s="166" t="s">
        <v>210</v>
      </c>
      <c r="C15" s="167">
        <v>1194.72</v>
      </c>
      <c r="D15" s="167">
        <v>1194.67586</v>
      </c>
      <c r="E15" s="167">
        <v>1194.67586</v>
      </c>
      <c r="F15" s="314"/>
      <c r="G15" s="316"/>
      <c r="H15" s="316"/>
      <c r="I15" s="308"/>
      <c r="J15" s="308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1" s="168" customFormat="1" ht="13.5">
      <c r="A16" s="311"/>
      <c r="B16" s="166" t="s">
        <v>211</v>
      </c>
      <c r="C16" s="167" t="s">
        <v>339</v>
      </c>
      <c r="D16" s="167">
        <v>24.38204</v>
      </c>
      <c r="E16" s="167">
        <v>24.38114</v>
      </c>
      <c r="F16" s="314"/>
      <c r="G16" s="316"/>
      <c r="H16" s="316"/>
      <c r="I16" s="308"/>
      <c r="J16" s="308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s="168" customFormat="1" ht="27" customHeight="1">
      <c r="A17" s="311"/>
      <c r="B17" s="166" t="s">
        <v>233</v>
      </c>
      <c r="C17" s="167"/>
      <c r="D17" s="167"/>
      <c r="E17" s="167">
        <f>E13-D13</f>
        <v>-0.0009000000000014552</v>
      </c>
      <c r="F17" s="314"/>
      <c r="G17" s="316"/>
      <c r="H17" s="316"/>
      <c r="I17" s="308"/>
      <c r="J17" s="308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s="168" customFormat="1" ht="12.75" customHeight="1">
      <c r="A18" s="312"/>
      <c r="B18" s="169" t="s">
        <v>213</v>
      </c>
      <c r="C18" s="170"/>
      <c r="D18" s="170"/>
      <c r="E18" s="170"/>
      <c r="F18" s="315"/>
      <c r="G18" s="317"/>
      <c r="H18" s="317"/>
      <c r="I18" s="309"/>
      <c r="J18" s="309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</row>
    <row r="19" spans="1:10" s="162" customFormat="1" ht="213.75" customHeight="1">
      <c r="A19" s="310" t="s">
        <v>15</v>
      </c>
      <c r="B19" s="164" t="s">
        <v>312</v>
      </c>
      <c r="C19" s="165"/>
      <c r="D19" s="165"/>
      <c r="E19" s="165"/>
      <c r="F19" s="313"/>
      <c r="G19" s="301"/>
      <c r="H19" s="301"/>
      <c r="I19" s="307"/>
      <c r="J19" s="307"/>
    </row>
    <row r="20" spans="1:21" s="168" customFormat="1" ht="12.75" customHeight="1">
      <c r="A20" s="311"/>
      <c r="B20" s="166" t="s">
        <v>208</v>
      </c>
      <c r="C20" s="167"/>
      <c r="D20" s="167"/>
      <c r="E20" s="167"/>
      <c r="F20" s="314"/>
      <c r="G20" s="316"/>
      <c r="H20" s="316"/>
      <c r="I20" s="308"/>
      <c r="J20" s="308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s="168" customFormat="1" ht="12.75" customHeight="1">
      <c r="A21" s="311"/>
      <c r="B21" s="166" t="s">
        <v>209</v>
      </c>
      <c r="C21" s="167"/>
      <c r="D21" s="167"/>
      <c r="E21" s="167"/>
      <c r="F21" s="314"/>
      <c r="G21" s="316"/>
      <c r="H21" s="316"/>
      <c r="I21" s="308"/>
      <c r="J21" s="308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</row>
    <row r="22" spans="1:21" s="168" customFormat="1" ht="11.25" customHeight="1">
      <c r="A22" s="311"/>
      <c r="B22" s="166" t="s">
        <v>210</v>
      </c>
      <c r="C22" s="167"/>
      <c r="D22" s="167"/>
      <c r="E22" s="167"/>
      <c r="F22" s="314"/>
      <c r="G22" s="316"/>
      <c r="H22" s="316"/>
      <c r="I22" s="308"/>
      <c r="J22" s="308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s="168" customFormat="1" ht="13.5">
      <c r="A23" s="311"/>
      <c r="B23" s="166" t="s">
        <v>211</v>
      </c>
      <c r="C23" s="167"/>
      <c r="D23" s="167"/>
      <c r="E23" s="167"/>
      <c r="F23" s="314"/>
      <c r="G23" s="316"/>
      <c r="H23" s="316"/>
      <c r="I23" s="308"/>
      <c r="J23" s="308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s="168" customFormat="1" ht="27" customHeight="1">
      <c r="A24" s="311"/>
      <c r="B24" s="166" t="s">
        <v>233</v>
      </c>
      <c r="C24" s="167"/>
      <c r="D24" s="167"/>
      <c r="E24" s="167"/>
      <c r="F24" s="314"/>
      <c r="G24" s="316"/>
      <c r="H24" s="316"/>
      <c r="I24" s="308"/>
      <c r="J24" s="308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</row>
    <row r="25" spans="1:21" s="168" customFormat="1" ht="12.75" customHeight="1">
      <c r="A25" s="312"/>
      <c r="B25" s="169" t="s">
        <v>213</v>
      </c>
      <c r="C25" s="170"/>
      <c r="D25" s="170"/>
      <c r="E25" s="170"/>
      <c r="F25" s="315"/>
      <c r="G25" s="317"/>
      <c r="H25" s="317"/>
      <c r="I25" s="309"/>
      <c r="J25" s="309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10" s="162" customFormat="1" ht="90.75" customHeight="1">
      <c r="A26" s="310" t="s">
        <v>23</v>
      </c>
      <c r="B26" s="164" t="s">
        <v>370</v>
      </c>
      <c r="C26" s="165"/>
      <c r="D26" s="165"/>
      <c r="E26" s="165"/>
      <c r="F26" s="313" t="s">
        <v>340</v>
      </c>
      <c r="G26" s="301">
        <v>43101</v>
      </c>
      <c r="H26" s="301">
        <v>43465</v>
      </c>
      <c r="I26" s="307"/>
      <c r="J26" s="307"/>
    </row>
    <row r="27" spans="1:21" s="168" customFormat="1" ht="12.75" customHeight="1">
      <c r="A27" s="311"/>
      <c r="B27" s="166" t="s">
        <v>208</v>
      </c>
      <c r="C27" s="167">
        <f>C30+C29</f>
        <v>5230.70299</v>
      </c>
      <c r="D27" s="167">
        <f>D30+D29</f>
        <v>5230.70299</v>
      </c>
      <c r="E27" s="167">
        <f>E30+E29</f>
        <v>5230.70299</v>
      </c>
      <c r="F27" s="314"/>
      <c r="G27" s="316"/>
      <c r="H27" s="316"/>
      <c r="I27" s="308"/>
      <c r="J27" s="308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s="168" customFormat="1" ht="12.75" customHeight="1">
      <c r="A28" s="311"/>
      <c r="B28" s="166" t="s">
        <v>209</v>
      </c>
      <c r="C28" s="167"/>
      <c r="D28" s="167"/>
      <c r="E28" s="167"/>
      <c r="F28" s="314"/>
      <c r="G28" s="316"/>
      <c r="H28" s="316"/>
      <c r="I28" s="308"/>
      <c r="J28" s="308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s="168" customFormat="1" ht="11.25" customHeight="1">
      <c r="A29" s="311"/>
      <c r="B29" s="166" t="s">
        <v>210</v>
      </c>
      <c r="C29" s="167">
        <f>1896.732+2500+681.9</f>
        <v>5078.632</v>
      </c>
      <c r="D29" s="167">
        <f>C29</f>
        <v>5078.632</v>
      </c>
      <c r="E29" s="167">
        <f>D29</f>
        <v>5078.632</v>
      </c>
      <c r="F29" s="314"/>
      <c r="G29" s="316"/>
      <c r="H29" s="316"/>
      <c r="I29" s="308"/>
      <c r="J29" s="308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s="168" customFormat="1" ht="13.5">
      <c r="A30" s="311"/>
      <c r="B30" s="166" t="s">
        <v>211</v>
      </c>
      <c r="C30" s="167">
        <f>37.93464+114.13635</f>
        <v>152.07099</v>
      </c>
      <c r="D30" s="167">
        <f>C30</f>
        <v>152.07099</v>
      </c>
      <c r="E30" s="167">
        <f>D30</f>
        <v>152.07099</v>
      </c>
      <c r="F30" s="314"/>
      <c r="G30" s="316"/>
      <c r="H30" s="316"/>
      <c r="I30" s="308"/>
      <c r="J30" s="308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s="168" customFormat="1" ht="27" customHeight="1">
      <c r="A31" s="311"/>
      <c r="B31" s="166" t="s">
        <v>233</v>
      </c>
      <c r="C31" s="167"/>
      <c r="D31" s="167"/>
      <c r="E31" s="167"/>
      <c r="F31" s="314"/>
      <c r="G31" s="316"/>
      <c r="H31" s="316"/>
      <c r="I31" s="308"/>
      <c r="J31" s="308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s="168" customFormat="1" ht="12.75" customHeight="1">
      <c r="A32" s="312"/>
      <c r="B32" s="169" t="s">
        <v>213</v>
      </c>
      <c r="C32" s="170"/>
      <c r="D32" s="170"/>
      <c r="E32" s="170"/>
      <c r="F32" s="315"/>
      <c r="G32" s="317"/>
      <c r="H32" s="317"/>
      <c r="I32" s="309"/>
      <c r="J32" s="309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10" s="162" customFormat="1" ht="66.75" customHeight="1">
      <c r="A33" s="310" t="s">
        <v>109</v>
      </c>
      <c r="B33" s="164" t="s">
        <v>181</v>
      </c>
      <c r="C33" s="171"/>
      <c r="D33" s="165"/>
      <c r="E33" s="165"/>
      <c r="F33" s="313" t="s">
        <v>340</v>
      </c>
      <c r="G33" s="301">
        <v>43101</v>
      </c>
      <c r="H33" s="301">
        <v>43465</v>
      </c>
      <c r="I33" s="307"/>
      <c r="J33" s="307"/>
    </row>
    <row r="34" spans="1:21" s="168" customFormat="1" ht="12.75" customHeight="1">
      <c r="A34" s="311"/>
      <c r="B34" s="166" t="s">
        <v>208</v>
      </c>
      <c r="C34" s="167">
        <f>C37</f>
        <v>2480.6</v>
      </c>
      <c r="D34" s="167">
        <f>D37</f>
        <v>1580.6</v>
      </c>
      <c r="E34" s="167">
        <f>E37</f>
        <v>1580.6</v>
      </c>
      <c r="F34" s="314"/>
      <c r="G34" s="316"/>
      <c r="H34" s="316"/>
      <c r="I34" s="308"/>
      <c r="J34" s="308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s="168" customFormat="1" ht="12.75" customHeight="1">
      <c r="A35" s="311"/>
      <c r="B35" s="166" t="s">
        <v>209</v>
      </c>
      <c r="C35" s="172"/>
      <c r="D35" s="167"/>
      <c r="E35" s="167"/>
      <c r="F35" s="314"/>
      <c r="G35" s="316"/>
      <c r="H35" s="316"/>
      <c r="I35" s="308"/>
      <c r="J35" s="308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s="168" customFormat="1" ht="11.25" customHeight="1">
      <c r="A36" s="311"/>
      <c r="B36" s="166" t="s">
        <v>210</v>
      </c>
      <c r="C36" s="172"/>
      <c r="D36" s="167"/>
      <c r="E36" s="167"/>
      <c r="F36" s="314"/>
      <c r="G36" s="316"/>
      <c r="H36" s="316"/>
      <c r="I36" s="308"/>
      <c r="J36" s="308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s="168" customFormat="1" ht="13.5">
      <c r="A37" s="311"/>
      <c r="B37" s="166" t="s">
        <v>211</v>
      </c>
      <c r="C37" s="167">
        <v>2480.6</v>
      </c>
      <c r="D37" s="167">
        <v>1580.6</v>
      </c>
      <c r="E37" s="167">
        <f>D37</f>
        <v>1580.6</v>
      </c>
      <c r="F37" s="314"/>
      <c r="G37" s="316"/>
      <c r="H37" s="316"/>
      <c r="I37" s="308"/>
      <c r="J37" s="308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s="168" customFormat="1" ht="27" customHeight="1">
      <c r="A38" s="311"/>
      <c r="B38" s="166" t="s">
        <v>233</v>
      </c>
      <c r="C38" s="167"/>
      <c r="D38" s="167"/>
      <c r="E38" s="167"/>
      <c r="F38" s="314"/>
      <c r="G38" s="316"/>
      <c r="H38" s="316"/>
      <c r="I38" s="308"/>
      <c r="J38" s="308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s="168" customFormat="1" ht="12.75" customHeight="1">
      <c r="A39" s="312"/>
      <c r="B39" s="169" t="s">
        <v>213</v>
      </c>
      <c r="C39" s="170"/>
      <c r="D39" s="170"/>
      <c r="E39" s="170"/>
      <c r="F39" s="315"/>
      <c r="G39" s="317"/>
      <c r="H39" s="317"/>
      <c r="I39" s="309"/>
      <c r="J39" s="309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10" s="162" customFormat="1" ht="38.25">
      <c r="A40" s="173"/>
      <c r="B40" s="174" t="s">
        <v>234</v>
      </c>
      <c r="C40" s="175">
        <f>C34+C27+C13</f>
        <v>8930.40503</v>
      </c>
      <c r="D40" s="175">
        <f>D34+D27+D13</f>
        <v>8030.36089</v>
      </c>
      <c r="E40" s="175">
        <f>E34+E27+E13</f>
        <v>8030.35999</v>
      </c>
      <c r="F40" s="176"/>
      <c r="G40" s="173" t="s">
        <v>193</v>
      </c>
      <c r="H40" s="177" t="s">
        <v>347</v>
      </c>
      <c r="I40" s="159" t="s">
        <v>193</v>
      </c>
      <c r="J40" s="159"/>
    </row>
    <row r="41" spans="1:10" s="162" customFormat="1" ht="12.75" customHeight="1">
      <c r="A41" s="337" t="s">
        <v>314</v>
      </c>
      <c r="B41" s="338"/>
      <c r="C41" s="338"/>
      <c r="D41" s="338"/>
      <c r="E41" s="338"/>
      <c r="F41" s="338"/>
      <c r="G41" s="338"/>
      <c r="H41" s="338"/>
      <c r="I41" s="338"/>
      <c r="J41" s="339"/>
    </row>
    <row r="42" spans="1:10" s="162" customFormat="1" ht="114.75">
      <c r="A42" s="318" t="s">
        <v>16</v>
      </c>
      <c r="B42" s="164" t="s">
        <v>341</v>
      </c>
      <c r="C42" s="165"/>
      <c r="D42" s="165"/>
      <c r="E42" s="165"/>
      <c r="F42" s="313" t="s">
        <v>340</v>
      </c>
      <c r="G42" s="301">
        <v>43101</v>
      </c>
      <c r="H42" s="301">
        <v>43465</v>
      </c>
      <c r="I42" s="304"/>
      <c r="J42" s="307"/>
    </row>
    <row r="43" spans="1:21" s="168" customFormat="1" ht="12.75" customHeight="1">
      <c r="A43" s="319"/>
      <c r="B43" s="166" t="s">
        <v>208</v>
      </c>
      <c r="C43" s="167">
        <f>C46+C45</f>
        <v>841.5</v>
      </c>
      <c r="D43" s="167">
        <f>D46+D45</f>
        <v>829.84931</v>
      </c>
      <c r="E43" s="167">
        <f>E46+E45</f>
        <v>829.84931</v>
      </c>
      <c r="F43" s="320"/>
      <c r="G43" s="302"/>
      <c r="H43" s="302"/>
      <c r="I43" s="305"/>
      <c r="J43" s="308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s="168" customFormat="1" ht="12.75" customHeight="1">
      <c r="A44" s="319"/>
      <c r="B44" s="166" t="s">
        <v>209</v>
      </c>
      <c r="C44" s="167"/>
      <c r="D44" s="167"/>
      <c r="E44" s="167"/>
      <c r="F44" s="320"/>
      <c r="G44" s="302"/>
      <c r="H44" s="302"/>
      <c r="I44" s="305"/>
      <c r="J44" s="308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s="168" customFormat="1" ht="11.25" customHeight="1">
      <c r="A45" s="319"/>
      <c r="B45" s="166" t="s">
        <v>210</v>
      </c>
      <c r="C45" s="167">
        <v>825</v>
      </c>
      <c r="D45" s="167">
        <v>813.34931</v>
      </c>
      <c r="E45" s="167">
        <f>D45</f>
        <v>813.34931</v>
      </c>
      <c r="F45" s="320"/>
      <c r="G45" s="302"/>
      <c r="H45" s="302"/>
      <c r="I45" s="305"/>
      <c r="J45" s="308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s="168" customFormat="1" ht="13.5">
      <c r="A46" s="319"/>
      <c r="B46" s="166" t="s">
        <v>211</v>
      </c>
      <c r="C46" s="167">
        <v>16.5</v>
      </c>
      <c r="D46" s="167">
        <v>16.5</v>
      </c>
      <c r="E46" s="167">
        <f>D46</f>
        <v>16.5</v>
      </c>
      <c r="F46" s="320"/>
      <c r="G46" s="302"/>
      <c r="H46" s="302"/>
      <c r="I46" s="305"/>
      <c r="J46" s="308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s="168" customFormat="1" ht="27" customHeight="1">
      <c r="A47" s="319"/>
      <c r="B47" s="166" t="s">
        <v>233</v>
      </c>
      <c r="C47" s="167"/>
      <c r="D47" s="167"/>
      <c r="E47" s="167"/>
      <c r="F47" s="320"/>
      <c r="G47" s="302"/>
      <c r="H47" s="302"/>
      <c r="I47" s="305"/>
      <c r="J47" s="308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s="168" customFormat="1" ht="12.75" customHeight="1">
      <c r="A48" s="319"/>
      <c r="B48" s="169" t="s">
        <v>213</v>
      </c>
      <c r="C48" s="170"/>
      <c r="D48" s="170"/>
      <c r="E48" s="170"/>
      <c r="F48" s="321"/>
      <c r="G48" s="303"/>
      <c r="H48" s="303"/>
      <c r="I48" s="306"/>
      <c r="J48" s="309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10" s="162" customFormat="1" ht="89.25">
      <c r="A49" s="318" t="s">
        <v>17</v>
      </c>
      <c r="B49" s="164" t="s">
        <v>349</v>
      </c>
      <c r="C49" s="165"/>
      <c r="D49" s="165"/>
      <c r="E49" s="165"/>
      <c r="F49" s="313"/>
      <c r="G49" s="301"/>
      <c r="H49" s="301"/>
      <c r="I49" s="304"/>
      <c r="J49" s="307"/>
    </row>
    <row r="50" spans="1:21" s="168" customFormat="1" ht="12.75" customHeight="1">
      <c r="A50" s="319"/>
      <c r="B50" s="166" t="s">
        <v>208</v>
      </c>
      <c r="C50" s="167"/>
      <c r="D50" s="167"/>
      <c r="E50" s="167"/>
      <c r="F50" s="320"/>
      <c r="G50" s="302"/>
      <c r="H50" s="302"/>
      <c r="I50" s="305"/>
      <c r="J50" s="308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s="168" customFormat="1" ht="12.75" customHeight="1">
      <c r="A51" s="319"/>
      <c r="B51" s="166" t="s">
        <v>209</v>
      </c>
      <c r="C51" s="167"/>
      <c r="D51" s="167"/>
      <c r="E51" s="167"/>
      <c r="F51" s="320"/>
      <c r="G51" s="302"/>
      <c r="H51" s="302"/>
      <c r="I51" s="305"/>
      <c r="J51" s="308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:21" s="168" customFormat="1" ht="11.25" customHeight="1">
      <c r="A52" s="319"/>
      <c r="B52" s="166" t="s">
        <v>210</v>
      </c>
      <c r="C52" s="167"/>
      <c r="D52" s="167"/>
      <c r="E52" s="167"/>
      <c r="F52" s="320"/>
      <c r="G52" s="302"/>
      <c r="H52" s="302"/>
      <c r="I52" s="305"/>
      <c r="J52" s="308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s="168" customFormat="1" ht="13.5">
      <c r="A53" s="319"/>
      <c r="B53" s="166" t="s">
        <v>211</v>
      </c>
      <c r="C53" s="167"/>
      <c r="D53" s="167"/>
      <c r="E53" s="167"/>
      <c r="F53" s="320"/>
      <c r="G53" s="302"/>
      <c r="H53" s="302"/>
      <c r="I53" s="305"/>
      <c r="J53" s="308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s="168" customFormat="1" ht="27" customHeight="1">
      <c r="A54" s="319"/>
      <c r="B54" s="166" t="s">
        <v>233</v>
      </c>
      <c r="C54" s="167"/>
      <c r="D54" s="167"/>
      <c r="E54" s="167"/>
      <c r="F54" s="320"/>
      <c r="G54" s="302"/>
      <c r="H54" s="302"/>
      <c r="I54" s="305"/>
      <c r="J54" s="308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s="168" customFormat="1" ht="12.75" customHeight="1">
      <c r="A55" s="319"/>
      <c r="B55" s="169" t="s">
        <v>213</v>
      </c>
      <c r="C55" s="170"/>
      <c r="D55" s="170"/>
      <c r="E55" s="170"/>
      <c r="F55" s="321"/>
      <c r="G55" s="303"/>
      <c r="H55" s="303"/>
      <c r="I55" s="306"/>
      <c r="J55" s="309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10" s="162" customFormat="1" ht="76.5">
      <c r="A56" s="318" t="s">
        <v>18</v>
      </c>
      <c r="B56" s="164" t="s">
        <v>122</v>
      </c>
      <c r="C56" s="165"/>
      <c r="D56" s="165"/>
      <c r="E56" s="165"/>
      <c r="F56" s="313"/>
      <c r="G56" s="301"/>
      <c r="H56" s="301"/>
      <c r="I56" s="304"/>
      <c r="J56" s="307"/>
    </row>
    <row r="57" spans="1:21" s="168" customFormat="1" ht="12.75" customHeight="1">
      <c r="A57" s="319"/>
      <c r="B57" s="166" t="s">
        <v>208</v>
      </c>
      <c r="C57" s="167"/>
      <c r="D57" s="167"/>
      <c r="E57" s="167"/>
      <c r="F57" s="320"/>
      <c r="G57" s="302"/>
      <c r="H57" s="302"/>
      <c r="I57" s="305"/>
      <c r="J57" s="308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s="168" customFormat="1" ht="12.75" customHeight="1">
      <c r="A58" s="319"/>
      <c r="B58" s="166" t="s">
        <v>209</v>
      </c>
      <c r="C58" s="167"/>
      <c r="D58" s="167"/>
      <c r="E58" s="167"/>
      <c r="F58" s="320"/>
      <c r="G58" s="302"/>
      <c r="H58" s="302"/>
      <c r="I58" s="305"/>
      <c r="J58" s="308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s="168" customFormat="1" ht="11.25" customHeight="1">
      <c r="A59" s="319"/>
      <c r="B59" s="166" t="s">
        <v>210</v>
      </c>
      <c r="C59" s="167"/>
      <c r="D59" s="167"/>
      <c r="E59" s="167"/>
      <c r="F59" s="320"/>
      <c r="G59" s="302"/>
      <c r="H59" s="302"/>
      <c r="I59" s="305"/>
      <c r="J59" s="308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s="168" customFormat="1" ht="13.5">
      <c r="A60" s="319"/>
      <c r="B60" s="166" t="s">
        <v>211</v>
      </c>
      <c r="C60" s="167"/>
      <c r="D60" s="167"/>
      <c r="E60" s="167"/>
      <c r="F60" s="320"/>
      <c r="G60" s="302"/>
      <c r="H60" s="302"/>
      <c r="I60" s="305"/>
      <c r="J60" s="308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s="168" customFormat="1" ht="27" customHeight="1">
      <c r="A61" s="319"/>
      <c r="B61" s="166" t="s">
        <v>233</v>
      </c>
      <c r="C61" s="167"/>
      <c r="D61" s="167"/>
      <c r="E61" s="167"/>
      <c r="F61" s="320"/>
      <c r="G61" s="302"/>
      <c r="H61" s="302"/>
      <c r="I61" s="305"/>
      <c r="J61" s="308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s="168" customFormat="1" ht="12.75" customHeight="1">
      <c r="A62" s="319"/>
      <c r="B62" s="169" t="s">
        <v>213</v>
      </c>
      <c r="C62" s="170"/>
      <c r="D62" s="170"/>
      <c r="E62" s="170"/>
      <c r="F62" s="321"/>
      <c r="G62" s="303"/>
      <c r="H62" s="303"/>
      <c r="I62" s="306"/>
      <c r="J62" s="309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10" s="162" customFormat="1" ht="38.25">
      <c r="A63" s="178"/>
      <c r="B63" s="179" t="s">
        <v>235</v>
      </c>
      <c r="C63" s="180">
        <f>C43</f>
        <v>841.5</v>
      </c>
      <c r="D63" s="180">
        <f>D43</f>
        <v>829.84931</v>
      </c>
      <c r="E63" s="180">
        <f>E43</f>
        <v>829.84931</v>
      </c>
      <c r="F63" s="186" t="s">
        <v>340</v>
      </c>
      <c r="G63" s="181" t="s">
        <v>193</v>
      </c>
      <c r="H63" s="177" t="s">
        <v>347</v>
      </c>
      <c r="I63" s="182" t="s">
        <v>193</v>
      </c>
      <c r="J63" s="182"/>
    </row>
    <row r="64" spans="1:21" s="168" customFormat="1" ht="12.75" customHeight="1">
      <c r="A64" s="334" t="s">
        <v>350</v>
      </c>
      <c r="B64" s="335"/>
      <c r="C64" s="335"/>
      <c r="D64" s="335"/>
      <c r="E64" s="335"/>
      <c r="F64" s="335"/>
      <c r="G64" s="335"/>
      <c r="H64" s="335"/>
      <c r="I64" s="335"/>
      <c r="J64" s="336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10" s="162" customFormat="1" ht="76.5" customHeight="1">
      <c r="A65" s="310" t="s">
        <v>71</v>
      </c>
      <c r="B65" s="164" t="s">
        <v>183</v>
      </c>
      <c r="C65" s="164"/>
      <c r="D65" s="164"/>
      <c r="E65" s="164"/>
      <c r="F65" s="313" t="s">
        <v>340</v>
      </c>
      <c r="G65" s="301">
        <v>43101</v>
      </c>
      <c r="H65" s="301">
        <v>43465</v>
      </c>
      <c r="I65" s="307"/>
      <c r="J65" s="307"/>
    </row>
    <row r="66" spans="1:21" s="168" customFormat="1" ht="12.75" customHeight="1">
      <c r="A66" s="311"/>
      <c r="B66" s="166" t="s">
        <v>208</v>
      </c>
      <c r="C66" s="183" t="str">
        <f>C69</f>
        <v>497,30000</v>
      </c>
      <c r="D66" s="167">
        <f>D69</f>
        <v>497.3</v>
      </c>
      <c r="E66" s="167">
        <f>E69</f>
        <v>497.3</v>
      </c>
      <c r="F66" s="314"/>
      <c r="G66" s="316"/>
      <c r="H66" s="316"/>
      <c r="I66" s="308"/>
      <c r="J66" s="308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s="168" customFormat="1" ht="12.75" customHeight="1">
      <c r="A67" s="311"/>
      <c r="B67" s="166" t="s">
        <v>209</v>
      </c>
      <c r="C67" s="166"/>
      <c r="D67" s="166"/>
      <c r="E67" s="166"/>
      <c r="F67" s="314"/>
      <c r="G67" s="316"/>
      <c r="H67" s="316"/>
      <c r="I67" s="308"/>
      <c r="J67" s="308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s="168" customFormat="1" ht="11.25" customHeight="1">
      <c r="A68" s="311"/>
      <c r="B68" s="166" t="s">
        <v>210</v>
      </c>
      <c r="C68" s="166"/>
      <c r="D68" s="166"/>
      <c r="E68" s="166"/>
      <c r="F68" s="314"/>
      <c r="G68" s="316"/>
      <c r="H68" s="316"/>
      <c r="I68" s="308"/>
      <c r="J68" s="308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</row>
    <row r="69" spans="1:21" s="168" customFormat="1" ht="13.5">
      <c r="A69" s="311"/>
      <c r="B69" s="166" t="s">
        <v>211</v>
      </c>
      <c r="C69" s="184" t="s">
        <v>342</v>
      </c>
      <c r="D69" s="167">
        <v>497.3</v>
      </c>
      <c r="E69" s="167">
        <v>497.3</v>
      </c>
      <c r="F69" s="314"/>
      <c r="G69" s="316"/>
      <c r="H69" s="316"/>
      <c r="I69" s="308"/>
      <c r="J69" s="308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21" s="168" customFormat="1" ht="27" customHeight="1">
      <c r="A70" s="311"/>
      <c r="B70" s="166" t="s">
        <v>233</v>
      </c>
      <c r="C70" s="166"/>
      <c r="D70" s="166"/>
      <c r="E70" s="166"/>
      <c r="F70" s="314"/>
      <c r="G70" s="316"/>
      <c r="H70" s="316"/>
      <c r="I70" s="308"/>
      <c r="J70" s="308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</row>
    <row r="71" spans="1:21" s="168" customFormat="1" ht="12.75" customHeight="1">
      <c r="A71" s="312"/>
      <c r="B71" s="169" t="s">
        <v>213</v>
      </c>
      <c r="C71" s="169"/>
      <c r="D71" s="169"/>
      <c r="E71" s="169"/>
      <c r="F71" s="315"/>
      <c r="G71" s="317"/>
      <c r="H71" s="317"/>
      <c r="I71" s="309"/>
      <c r="J71" s="309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</row>
    <row r="72" spans="1:10" s="162" customFormat="1" ht="165" customHeight="1">
      <c r="A72" s="310" t="s">
        <v>72</v>
      </c>
      <c r="B72" s="164" t="s">
        <v>316</v>
      </c>
      <c r="C72" s="164"/>
      <c r="D72" s="164"/>
      <c r="E72" s="164"/>
      <c r="F72" s="313"/>
      <c r="G72" s="301"/>
      <c r="H72" s="301"/>
      <c r="I72" s="307"/>
      <c r="J72" s="307"/>
    </row>
    <row r="73" spans="1:21" s="168" customFormat="1" ht="12.75" customHeight="1">
      <c r="A73" s="311"/>
      <c r="B73" s="166" t="s">
        <v>208</v>
      </c>
      <c r="C73" s="183"/>
      <c r="D73" s="183"/>
      <c r="E73" s="183"/>
      <c r="F73" s="314"/>
      <c r="G73" s="316"/>
      <c r="H73" s="316"/>
      <c r="I73" s="308"/>
      <c r="J73" s="308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</row>
    <row r="74" spans="1:21" s="168" customFormat="1" ht="12.75" customHeight="1">
      <c r="A74" s="311"/>
      <c r="B74" s="166" t="s">
        <v>209</v>
      </c>
      <c r="C74" s="166"/>
      <c r="D74" s="166"/>
      <c r="E74" s="166"/>
      <c r="F74" s="314"/>
      <c r="G74" s="316"/>
      <c r="H74" s="316"/>
      <c r="I74" s="308"/>
      <c r="J74" s="308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</row>
    <row r="75" spans="1:21" s="168" customFormat="1" ht="11.25" customHeight="1">
      <c r="A75" s="311"/>
      <c r="B75" s="166" t="s">
        <v>210</v>
      </c>
      <c r="C75" s="166"/>
      <c r="D75" s="166"/>
      <c r="E75" s="166"/>
      <c r="F75" s="314"/>
      <c r="G75" s="316"/>
      <c r="H75" s="316"/>
      <c r="I75" s="308"/>
      <c r="J75" s="308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</row>
    <row r="76" spans="1:21" s="168" customFormat="1" ht="13.5">
      <c r="A76" s="311"/>
      <c r="B76" s="166" t="s">
        <v>211</v>
      </c>
      <c r="C76" s="184"/>
      <c r="D76" s="184"/>
      <c r="E76" s="184"/>
      <c r="F76" s="314"/>
      <c r="G76" s="316"/>
      <c r="H76" s="316"/>
      <c r="I76" s="308"/>
      <c r="J76" s="308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</row>
    <row r="77" spans="1:21" s="168" customFormat="1" ht="27" customHeight="1">
      <c r="A77" s="311"/>
      <c r="B77" s="166" t="s">
        <v>233</v>
      </c>
      <c r="C77" s="166"/>
      <c r="D77" s="166"/>
      <c r="E77" s="166"/>
      <c r="F77" s="314"/>
      <c r="G77" s="316"/>
      <c r="H77" s="316"/>
      <c r="I77" s="308"/>
      <c r="J77" s="308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</row>
    <row r="78" spans="1:21" s="168" customFormat="1" ht="12.75" customHeight="1">
      <c r="A78" s="312"/>
      <c r="B78" s="169" t="s">
        <v>213</v>
      </c>
      <c r="C78" s="169"/>
      <c r="D78" s="169"/>
      <c r="E78" s="169"/>
      <c r="F78" s="315"/>
      <c r="G78" s="317"/>
      <c r="H78" s="317"/>
      <c r="I78" s="309"/>
      <c r="J78" s="309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</row>
    <row r="79" spans="1:10" s="162" customFormat="1" ht="101.25" customHeight="1">
      <c r="A79" s="310" t="s">
        <v>73</v>
      </c>
      <c r="B79" s="164" t="s">
        <v>317</v>
      </c>
      <c r="C79" s="164"/>
      <c r="D79" s="164"/>
      <c r="E79" s="164"/>
      <c r="F79" s="313"/>
      <c r="G79" s="301"/>
      <c r="H79" s="301"/>
      <c r="I79" s="307"/>
      <c r="J79" s="307"/>
    </row>
    <row r="80" spans="1:21" s="168" customFormat="1" ht="12.75" customHeight="1">
      <c r="A80" s="311"/>
      <c r="B80" s="166" t="s">
        <v>208</v>
      </c>
      <c r="C80" s="183"/>
      <c r="D80" s="183"/>
      <c r="E80" s="183"/>
      <c r="F80" s="314"/>
      <c r="G80" s="316"/>
      <c r="H80" s="316"/>
      <c r="I80" s="308"/>
      <c r="J80" s="308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</row>
    <row r="81" spans="1:21" s="168" customFormat="1" ht="12.75" customHeight="1">
      <c r="A81" s="311"/>
      <c r="B81" s="166" t="s">
        <v>209</v>
      </c>
      <c r="C81" s="166"/>
      <c r="D81" s="166"/>
      <c r="E81" s="166"/>
      <c r="F81" s="314"/>
      <c r="G81" s="316"/>
      <c r="H81" s="316"/>
      <c r="I81" s="308"/>
      <c r="J81" s="308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</row>
    <row r="82" spans="1:21" s="168" customFormat="1" ht="11.25" customHeight="1">
      <c r="A82" s="311"/>
      <c r="B82" s="166" t="s">
        <v>210</v>
      </c>
      <c r="C82" s="166"/>
      <c r="D82" s="166"/>
      <c r="E82" s="166"/>
      <c r="F82" s="314"/>
      <c r="G82" s="316"/>
      <c r="H82" s="316"/>
      <c r="I82" s="308"/>
      <c r="J82" s="308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</row>
    <row r="83" spans="1:21" s="168" customFormat="1" ht="13.5">
      <c r="A83" s="311"/>
      <c r="B83" s="166" t="s">
        <v>211</v>
      </c>
      <c r="C83" s="184"/>
      <c r="D83" s="184"/>
      <c r="E83" s="184"/>
      <c r="F83" s="314"/>
      <c r="G83" s="316"/>
      <c r="H83" s="316"/>
      <c r="I83" s="308"/>
      <c r="J83" s="308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</row>
    <row r="84" spans="1:21" s="168" customFormat="1" ht="27" customHeight="1">
      <c r="A84" s="311"/>
      <c r="B84" s="166" t="s">
        <v>233</v>
      </c>
      <c r="C84" s="166"/>
      <c r="D84" s="166"/>
      <c r="E84" s="166"/>
      <c r="F84" s="314"/>
      <c r="G84" s="316"/>
      <c r="H84" s="316"/>
      <c r="I84" s="308"/>
      <c r="J84" s="308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</row>
    <row r="85" spans="1:21" s="168" customFormat="1" ht="12.75" customHeight="1">
      <c r="A85" s="312"/>
      <c r="B85" s="169" t="s">
        <v>213</v>
      </c>
      <c r="C85" s="169"/>
      <c r="D85" s="169"/>
      <c r="E85" s="169"/>
      <c r="F85" s="315"/>
      <c r="G85" s="317"/>
      <c r="H85" s="317"/>
      <c r="I85" s="309"/>
      <c r="J85" s="309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</row>
    <row r="86" spans="1:10" s="162" customFormat="1" ht="129.75" customHeight="1">
      <c r="A86" s="310" t="s">
        <v>114</v>
      </c>
      <c r="B86" s="164" t="s">
        <v>184</v>
      </c>
      <c r="C86" s="164"/>
      <c r="D86" s="164"/>
      <c r="E86" s="164"/>
      <c r="F86" s="313" t="s">
        <v>340</v>
      </c>
      <c r="G86" s="301">
        <v>43101</v>
      </c>
      <c r="H86" s="301">
        <v>43465</v>
      </c>
      <c r="I86" s="307"/>
      <c r="J86" s="307"/>
    </row>
    <row r="87" spans="1:21" s="168" customFormat="1" ht="12.75" customHeight="1">
      <c r="A87" s="311"/>
      <c r="B87" s="166" t="s">
        <v>208</v>
      </c>
      <c r="C87" s="183" t="str">
        <f>C90</f>
        <v>200,00000</v>
      </c>
      <c r="D87" s="183" t="str">
        <f>D90</f>
        <v>200,00000</v>
      </c>
      <c r="E87" s="183" t="str">
        <f>E90</f>
        <v>200,00000</v>
      </c>
      <c r="F87" s="314"/>
      <c r="G87" s="316"/>
      <c r="H87" s="316"/>
      <c r="I87" s="308"/>
      <c r="J87" s="308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</row>
    <row r="88" spans="1:21" s="168" customFormat="1" ht="12.75" customHeight="1">
      <c r="A88" s="311"/>
      <c r="B88" s="166" t="s">
        <v>209</v>
      </c>
      <c r="C88" s="166"/>
      <c r="D88" s="166"/>
      <c r="E88" s="166"/>
      <c r="F88" s="314"/>
      <c r="G88" s="316"/>
      <c r="H88" s="316"/>
      <c r="I88" s="308"/>
      <c r="J88" s="308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</row>
    <row r="89" spans="1:21" s="168" customFormat="1" ht="11.25" customHeight="1">
      <c r="A89" s="311"/>
      <c r="B89" s="166" t="s">
        <v>210</v>
      </c>
      <c r="C89" s="166"/>
      <c r="D89" s="166"/>
      <c r="E89" s="166"/>
      <c r="F89" s="314"/>
      <c r="G89" s="316"/>
      <c r="H89" s="316"/>
      <c r="I89" s="308"/>
      <c r="J89" s="308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1" s="168" customFormat="1" ht="13.5">
      <c r="A90" s="311"/>
      <c r="B90" s="166" t="s">
        <v>211</v>
      </c>
      <c r="C90" s="184" t="s">
        <v>343</v>
      </c>
      <c r="D90" s="184" t="s">
        <v>343</v>
      </c>
      <c r="E90" s="184" t="s">
        <v>343</v>
      </c>
      <c r="F90" s="314"/>
      <c r="G90" s="316"/>
      <c r="H90" s="316"/>
      <c r="I90" s="308"/>
      <c r="J90" s="308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</row>
    <row r="91" spans="1:21" s="168" customFormat="1" ht="27" customHeight="1">
      <c r="A91" s="311"/>
      <c r="B91" s="166" t="s">
        <v>233</v>
      </c>
      <c r="C91" s="166"/>
      <c r="D91" s="166"/>
      <c r="E91" s="166"/>
      <c r="F91" s="314"/>
      <c r="G91" s="316"/>
      <c r="H91" s="316"/>
      <c r="I91" s="308"/>
      <c r="J91" s="308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</row>
    <row r="92" spans="1:21" s="168" customFormat="1" ht="12.75" customHeight="1">
      <c r="A92" s="312"/>
      <c r="B92" s="169" t="s">
        <v>213</v>
      </c>
      <c r="C92" s="169"/>
      <c r="D92" s="169"/>
      <c r="E92" s="169"/>
      <c r="F92" s="315"/>
      <c r="G92" s="317"/>
      <c r="H92" s="317"/>
      <c r="I92" s="309"/>
      <c r="J92" s="309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</row>
    <row r="93" spans="1:10" s="162" customFormat="1" ht="66.75" customHeight="1">
      <c r="A93" s="310" t="s">
        <v>115</v>
      </c>
      <c r="B93" s="164" t="s">
        <v>348</v>
      </c>
      <c r="C93" s="164"/>
      <c r="D93" s="164"/>
      <c r="E93" s="164"/>
      <c r="F93" s="313" t="s">
        <v>340</v>
      </c>
      <c r="G93" s="301">
        <v>43101</v>
      </c>
      <c r="H93" s="301">
        <v>43465</v>
      </c>
      <c r="I93" s="307"/>
      <c r="J93" s="307"/>
    </row>
    <row r="94" spans="1:21" s="168" customFormat="1" ht="12.75" customHeight="1">
      <c r="A94" s="311"/>
      <c r="B94" s="166" t="s">
        <v>208</v>
      </c>
      <c r="C94" s="167">
        <f>C96+C97</f>
        <v>1008.54903</v>
      </c>
      <c r="D94" s="167">
        <f>D96+D97</f>
        <v>1008.54903</v>
      </c>
      <c r="E94" s="167">
        <f>E96+E97</f>
        <v>1008.04903</v>
      </c>
      <c r="F94" s="314"/>
      <c r="G94" s="316"/>
      <c r="H94" s="316"/>
      <c r="I94" s="308"/>
      <c r="J94" s="308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</row>
    <row r="95" spans="1:21" s="168" customFormat="1" ht="12.75" customHeight="1">
      <c r="A95" s="311"/>
      <c r="B95" s="166" t="s">
        <v>209</v>
      </c>
      <c r="C95" s="166"/>
      <c r="D95" s="166"/>
      <c r="E95" s="166"/>
      <c r="F95" s="314"/>
      <c r="G95" s="316"/>
      <c r="H95" s="316"/>
      <c r="I95" s="308"/>
      <c r="J95" s="308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</row>
    <row r="96" spans="1:21" s="168" customFormat="1" ht="11.25" customHeight="1">
      <c r="A96" s="311"/>
      <c r="B96" s="166" t="s">
        <v>210</v>
      </c>
      <c r="C96" s="184"/>
      <c r="D96" s="166"/>
      <c r="E96" s="166"/>
      <c r="F96" s="314"/>
      <c r="G96" s="316"/>
      <c r="H96" s="316"/>
      <c r="I96" s="308"/>
      <c r="J96" s="308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</row>
    <row r="97" spans="1:21" s="168" customFormat="1" ht="13.5">
      <c r="A97" s="311"/>
      <c r="B97" s="166" t="s">
        <v>211</v>
      </c>
      <c r="C97" s="188">
        <f>658.54903+350</f>
        <v>1008.54903</v>
      </c>
      <c r="D97" s="167">
        <f>608.54903+400</f>
        <v>1008.54903</v>
      </c>
      <c r="E97" s="167">
        <f>593.31485+400+15.23418-0.5</f>
        <v>1008.04903</v>
      </c>
      <c r="F97" s="314"/>
      <c r="G97" s="316"/>
      <c r="H97" s="316"/>
      <c r="I97" s="308"/>
      <c r="J97" s="308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</row>
    <row r="98" spans="1:21" s="168" customFormat="1" ht="27" customHeight="1">
      <c r="A98" s="311"/>
      <c r="B98" s="166" t="s">
        <v>233</v>
      </c>
      <c r="C98" s="166"/>
      <c r="D98" s="189"/>
      <c r="E98" s="206">
        <f>E94-D94</f>
        <v>-0.5</v>
      </c>
      <c r="F98" s="314"/>
      <c r="G98" s="316"/>
      <c r="H98" s="316"/>
      <c r="I98" s="308"/>
      <c r="J98" s="308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</row>
    <row r="99" spans="1:21" s="168" customFormat="1" ht="12.75" customHeight="1">
      <c r="A99" s="312"/>
      <c r="B99" s="169" t="s">
        <v>213</v>
      </c>
      <c r="C99" s="169"/>
      <c r="D99" s="169"/>
      <c r="E99" s="169"/>
      <c r="F99" s="315"/>
      <c r="G99" s="317"/>
      <c r="H99" s="317"/>
      <c r="I99" s="309"/>
      <c r="J99" s="309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</row>
    <row r="100" spans="1:10" s="162" customFormat="1" ht="112.5" customHeight="1">
      <c r="A100" s="318" t="s">
        <v>116</v>
      </c>
      <c r="B100" s="164" t="s">
        <v>351</v>
      </c>
      <c r="C100" s="171"/>
      <c r="D100" s="165"/>
      <c r="E100" s="165"/>
      <c r="F100" s="313" t="s">
        <v>340</v>
      </c>
      <c r="G100" s="301">
        <v>43101</v>
      </c>
      <c r="H100" s="301">
        <v>43465</v>
      </c>
      <c r="I100" s="304"/>
      <c r="J100" s="307"/>
    </row>
    <row r="101" spans="1:21" s="168" customFormat="1" ht="12.75" customHeight="1">
      <c r="A101" s="319"/>
      <c r="B101" s="166" t="s">
        <v>208</v>
      </c>
      <c r="C101" s="167">
        <f>C103</f>
        <v>895.1308100000001</v>
      </c>
      <c r="D101" s="167">
        <f>D103</f>
        <v>895.1308100000001</v>
      </c>
      <c r="E101" s="167">
        <f>E103</f>
        <v>834.18677</v>
      </c>
      <c r="F101" s="320"/>
      <c r="G101" s="302"/>
      <c r="H101" s="302"/>
      <c r="I101" s="305"/>
      <c r="J101" s="308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</row>
    <row r="102" spans="1:21" s="168" customFormat="1" ht="12.75" customHeight="1">
      <c r="A102" s="319"/>
      <c r="B102" s="166" t="s">
        <v>209</v>
      </c>
      <c r="C102" s="172"/>
      <c r="D102" s="167"/>
      <c r="E102" s="167"/>
      <c r="F102" s="320"/>
      <c r="G102" s="302"/>
      <c r="H102" s="302"/>
      <c r="I102" s="305"/>
      <c r="J102" s="308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</row>
    <row r="103" spans="1:21" s="168" customFormat="1" ht="11.25" customHeight="1">
      <c r="A103" s="319"/>
      <c r="B103" s="166" t="s">
        <v>210</v>
      </c>
      <c r="C103" s="167">
        <f>754.95081+140.18</f>
        <v>895.1308100000001</v>
      </c>
      <c r="D103" s="167">
        <f>166.32+588.63081+140.18</f>
        <v>895.1308100000001</v>
      </c>
      <c r="E103" s="167">
        <f>166.32+527.68677+140.18</f>
        <v>834.18677</v>
      </c>
      <c r="F103" s="320"/>
      <c r="G103" s="302"/>
      <c r="H103" s="302"/>
      <c r="I103" s="305"/>
      <c r="J103" s="308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</row>
    <row r="104" spans="1:21" s="168" customFormat="1" ht="13.5">
      <c r="A104" s="319"/>
      <c r="B104" s="166" t="s">
        <v>211</v>
      </c>
      <c r="C104" s="167"/>
      <c r="D104" s="167"/>
      <c r="E104" s="167"/>
      <c r="F104" s="320"/>
      <c r="G104" s="302"/>
      <c r="H104" s="302"/>
      <c r="I104" s="305"/>
      <c r="J104" s="308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</row>
    <row r="105" spans="1:21" s="168" customFormat="1" ht="27" customHeight="1">
      <c r="A105" s="319"/>
      <c r="B105" s="166" t="s">
        <v>233</v>
      </c>
      <c r="C105" s="167"/>
      <c r="D105" s="167"/>
      <c r="E105" s="167">
        <f>E103-D103</f>
        <v>-60.944040000000086</v>
      </c>
      <c r="F105" s="320"/>
      <c r="G105" s="302"/>
      <c r="H105" s="302"/>
      <c r="I105" s="305"/>
      <c r="J105" s="308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</row>
    <row r="106" spans="1:21" s="168" customFormat="1" ht="12.75" customHeight="1">
      <c r="A106" s="340"/>
      <c r="B106" s="169" t="s">
        <v>213</v>
      </c>
      <c r="C106" s="170"/>
      <c r="D106" s="170"/>
      <c r="E106" s="170"/>
      <c r="F106" s="321"/>
      <c r="G106" s="303"/>
      <c r="H106" s="303"/>
      <c r="I106" s="306"/>
      <c r="J106" s="309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</row>
    <row r="107" spans="1:10" s="162" customFormat="1" ht="38.25">
      <c r="A107" s="178"/>
      <c r="B107" s="179" t="s">
        <v>345</v>
      </c>
      <c r="C107" s="170">
        <f>C94+C87+C66+C101</f>
        <v>2600.97984</v>
      </c>
      <c r="D107" s="170">
        <f>D94+D87+D66+D101</f>
        <v>2600.97984</v>
      </c>
      <c r="E107" s="170">
        <f>E94+E87+E66+E101</f>
        <v>2539.5358</v>
      </c>
      <c r="F107" s="186" t="s">
        <v>340</v>
      </c>
      <c r="G107" s="181" t="s">
        <v>193</v>
      </c>
      <c r="H107" s="177" t="s">
        <v>347</v>
      </c>
      <c r="I107" s="182" t="s">
        <v>193</v>
      </c>
      <c r="J107" s="182"/>
    </row>
    <row r="108" spans="1:10" s="162" customFormat="1" ht="12.75">
      <c r="A108" s="334" t="s">
        <v>335</v>
      </c>
      <c r="B108" s="335"/>
      <c r="C108" s="335"/>
      <c r="D108" s="335"/>
      <c r="E108" s="335"/>
      <c r="F108" s="335"/>
      <c r="G108" s="335"/>
      <c r="H108" s="335"/>
      <c r="I108" s="335"/>
      <c r="J108" s="336"/>
    </row>
    <row r="109" spans="1:10" s="162" customFormat="1" ht="78.75" customHeight="1">
      <c r="A109" s="310" t="s">
        <v>104</v>
      </c>
      <c r="B109" s="164" t="s">
        <v>320</v>
      </c>
      <c r="C109" s="164"/>
      <c r="D109" s="164"/>
      <c r="E109" s="164"/>
      <c r="F109" s="313" t="s">
        <v>340</v>
      </c>
      <c r="G109" s="301">
        <v>43101</v>
      </c>
      <c r="H109" s="301">
        <v>43465</v>
      </c>
      <c r="I109" s="307"/>
      <c r="J109" s="307"/>
    </row>
    <row r="110" spans="1:21" s="168" customFormat="1" ht="12.75" customHeight="1">
      <c r="A110" s="311"/>
      <c r="B110" s="166" t="s">
        <v>208</v>
      </c>
      <c r="C110" s="167">
        <f>C112+C113</f>
        <v>5503.75396</v>
      </c>
      <c r="D110" s="167">
        <f>D112+D113</f>
        <v>5239.75396</v>
      </c>
      <c r="E110" s="167">
        <f>E112+E113</f>
        <v>5103.03206</v>
      </c>
      <c r="F110" s="314"/>
      <c r="G110" s="316"/>
      <c r="H110" s="316"/>
      <c r="I110" s="308"/>
      <c r="J110" s="308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</row>
    <row r="111" spans="1:21" s="168" customFormat="1" ht="12.75" customHeight="1">
      <c r="A111" s="311"/>
      <c r="B111" s="166" t="s">
        <v>209</v>
      </c>
      <c r="C111" s="166"/>
      <c r="D111" s="166"/>
      <c r="E111" s="166"/>
      <c r="F111" s="314"/>
      <c r="G111" s="316"/>
      <c r="H111" s="316"/>
      <c r="I111" s="308"/>
      <c r="J111" s="308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</row>
    <row r="112" spans="1:21" s="168" customFormat="1" ht="11.25" customHeight="1">
      <c r="A112" s="311"/>
      <c r="B112" s="166" t="s">
        <v>210</v>
      </c>
      <c r="C112" s="183"/>
      <c r="D112" s="166"/>
      <c r="E112" s="166"/>
      <c r="F112" s="314"/>
      <c r="G112" s="316"/>
      <c r="H112" s="316"/>
      <c r="I112" s="308"/>
      <c r="J112" s="308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</row>
    <row r="113" spans="1:21" s="168" customFormat="1" ht="13.5">
      <c r="A113" s="311"/>
      <c r="B113" s="166" t="s">
        <v>211</v>
      </c>
      <c r="C113" s="167">
        <f>3590.44396+1913.31</f>
        <v>5503.75396</v>
      </c>
      <c r="D113" s="167">
        <f>308+1373.99961+1644.44435+1913.31</f>
        <v>5239.75396</v>
      </c>
      <c r="E113" s="167">
        <f>308+935.72374+974.63989+2817.62919+67.03924</f>
        <v>5103.03206</v>
      </c>
      <c r="F113" s="314"/>
      <c r="G113" s="316"/>
      <c r="H113" s="316"/>
      <c r="I113" s="308"/>
      <c r="J113" s="308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</row>
    <row r="114" spans="1:21" s="168" customFormat="1" ht="27" customHeight="1">
      <c r="A114" s="311"/>
      <c r="B114" s="166" t="s">
        <v>233</v>
      </c>
      <c r="C114" s="189"/>
      <c r="D114" s="191"/>
      <c r="E114" s="203">
        <f>E113-D113</f>
        <v>-136.72190000000046</v>
      </c>
      <c r="F114" s="314"/>
      <c r="G114" s="316"/>
      <c r="H114" s="316"/>
      <c r="I114" s="308"/>
      <c r="J114" s="308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</row>
    <row r="115" spans="1:21" s="168" customFormat="1" ht="12.75" customHeight="1">
      <c r="A115" s="312"/>
      <c r="B115" s="169" t="s">
        <v>213</v>
      </c>
      <c r="C115" s="169"/>
      <c r="D115" s="169"/>
      <c r="E115" s="201"/>
      <c r="F115" s="315"/>
      <c r="G115" s="317"/>
      <c r="H115" s="317"/>
      <c r="I115" s="309"/>
      <c r="J115" s="309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</row>
    <row r="116" spans="1:10" s="162" customFormat="1" ht="38.25">
      <c r="A116" s="178"/>
      <c r="B116" s="179" t="s">
        <v>236</v>
      </c>
      <c r="C116" s="180">
        <f>C110</f>
        <v>5503.75396</v>
      </c>
      <c r="D116" s="180">
        <f>D110</f>
        <v>5239.75396</v>
      </c>
      <c r="E116" s="180">
        <f>E110</f>
        <v>5103.03206</v>
      </c>
      <c r="F116" s="185" t="s">
        <v>340</v>
      </c>
      <c r="G116" s="181" t="s">
        <v>193</v>
      </c>
      <c r="H116" s="177" t="s">
        <v>347</v>
      </c>
      <c r="I116" s="182" t="s">
        <v>193</v>
      </c>
      <c r="J116" s="182"/>
    </row>
    <row r="117" spans="1:10" s="162" customFormat="1" ht="38.25">
      <c r="A117" s="178"/>
      <c r="B117" s="179" t="s">
        <v>346</v>
      </c>
      <c r="C117" s="180">
        <f>C116+C107+C63+C40</f>
        <v>17876.63883</v>
      </c>
      <c r="D117" s="180">
        <f>D116+D107+D63+D40</f>
        <v>16700.944</v>
      </c>
      <c r="E117" s="180">
        <f>E116+E107+E63+E40</f>
        <v>16502.777159999998</v>
      </c>
      <c r="F117" s="185" t="s">
        <v>340</v>
      </c>
      <c r="G117" s="181" t="s">
        <v>193</v>
      </c>
      <c r="H117" s="177" t="s">
        <v>347</v>
      </c>
      <c r="I117" s="182" t="s">
        <v>193</v>
      </c>
      <c r="J117" s="182"/>
    </row>
    <row r="118" spans="3:5" ht="18.75">
      <c r="C118" s="190"/>
      <c r="D118" s="190"/>
      <c r="E118" s="200">
        <f>E114+E105+E98+E17</f>
        <v>-198.16684000000055</v>
      </c>
    </row>
    <row r="119" spans="3:5" ht="12.75">
      <c r="C119" s="190"/>
      <c r="D119" s="192"/>
      <c r="E119" s="190">
        <v>138.66076</v>
      </c>
    </row>
    <row r="120" spans="3:7" ht="12.75">
      <c r="C120" s="190"/>
      <c r="E120" s="190">
        <f>E119+E114</f>
        <v>1.9388599999995506</v>
      </c>
      <c r="G120" s="190"/>
    </row>
    <row r="121" spans="4:5" ht="12.75">
      <c r="D121" s="190"/>
      <c r="E121" s="190">
        <f>E105-E120</f>
        <v>-62.88289999999964</v>
      </c>
    </row>
    <row r="122" ht="12.75">
      <c r="C122" s="190"/>
    </row>
  </sheetData>
  <sheetProtection/>
  <mergeCells count="101">
    <mergeCell ref="F100:F106"/>
    <mergeCell ref="A100:A106"/>
    <mergeCell ref="G86:G92"/>
    <mergeCell ref="H86:H92"/>
    <mergeCell ref="I86:I92"/>
    <mergeCell ref="J86:J92"/>
    <mergeCell ref="J100:J106"/>
    <mergeCell ref="I100:I106"/>
    <mergeCell ref="H100:H106"/>
    <mergeCell ref="G100:G106"/>
    <mergeCell ref="A79:A85"/>
    <mergeCell ref="F79:F85"/>
    <mergeCell ref="G79:G85"/>
    <mergeCell ref="H79:H85"/>
    <mergeCell ref="I79:I85"/>
    <mergeCell ref="J79:J85"/>
    <mergeCell ref="A72:A78"/>
    <mergeCell ref="F72:F78"/>
    <mergeCell ref="G72:G78"/>
    <mergeCell ref="H72:H78"/>
    <mergeCell ref="I72:I78"/>
    <mergeCell ref="J72:J78"/>
    <mergeCell ref="A65:A71"/>
    <mergeCell ref="F65:F71"/>
    <mergeCell ref="G65:G71"/>
    <mergeCell ref="H65:H71"/>
    <mergeCell ref="I65:I71"/>
    <mergeCell ref="J65:J71"/>
    <mergeCell ref="J49:J55"/>
    <mergeCell ref="A56:A62"/>
    <mergeCell ref="F56:F62"/>
    <mergeCell ref="G56:G62"/>
    <mergeCell ref="H56:H62"/>
    <mergeCell ref="I56:I62"/>
    <mergeCell ref="J56:J62"/>
    <mergeCell ref="F19:F25"/>
    <mergeCell ref="G19:G25"/>
    <mergeCell ref="H19:H25"/>
    <mergeCell ref="I19:I25"/>
    <mergeCell ref="J19:J25"/>
    <mergeCell ref="A49:A55"/>
    <mergeCell ref="F49:F55"/>
    <mergeCell ref="G49:G55"/>
    <mergeCell ref="H49:H55"/>
    <mergeCell ref="I49:I55"/>
    <mergeCell ref="J109:J115"/>
    <mergeCell ref="A41:J41"/>
    <mergeCell ref="A108:J108"/>
    <mergeCell ref="A93:A99"/>
    <mergeCell ref="F93:F99"/>
    <mergeCell ref="G93:G99"/>
    <mergeCell ref="H93:H99"/>
    <mergeCell ref="I93:I99"/>
    <mergeCell ref="J93:J99"/>
    <mergeCell ref="A109:A115"/>
    <mergeCell ref="F109:F115"/>
    <mergeCell ref="G109:G115"/>
    <mergeCell ref="A86:A92"/>
    <mergeCell ref="F86:F92"/>
    <mergeCell ref="A33:A39"/>
    <mergeCell ref="F33:F39"/>
    <mergeCell ref="G33:G39"/>
    <mergeCell ref="A64:J64"/>
    <mergeCell ref="H109:H115"/>
    <mergeCell ref="I109:I115"/>
    <mergeCell ref="I33:I39"/>
    <mergeCell ref="J33:J39"/>
    <mergeCell ref="A5:G5"/>
    <mergeCell ref="I1:J1"/>
    <mergeCell ref="A3:L3"/>
    <mergeCell ref="H5:I5"/>
    <mergeCell ref="C7:F7"/>
    <mergeCell ref="A8:A9"/>
    <mergeCell ref="B8:B9"/>
    <mergeCell ref="A19:A25"/>
    <mergeCell ref="C8:E8"/>
    <mergeCell ref="F8:F9"/>
    <mergeCell ref="G8:G9"/>
    <mergeCell ref="H8:H9"/>
    <mergeCell ref="I8:I9"/>
    <mergeCell ref="J8:J9"/>
    <mergeCell ref="A42:A48"/>
    <mergeCell ref="F42:F48"/>
    <mergeCell ref="B11:J11"/>
    <mergeCell ref="A12:A18"/>
    <mergeCell ref="F12:F18"/>
    <mergeCell ref="G12:G18"/>
    <mergeCell ref="H12:H18"/>
    <mergeCell ref="I12:I18"/>
    <mergeCell ref="J12:J18"/>
    <mergeCell ref="H33:H39"/>
    <mergeCell ref="G42:G48"/>
    <mergeCell ref="H42:H48"/>
    <mergeCell ref="I42:I48"/>
    <mergeCell ref="J42:J48"/>
    <mergeCell ref="A26:A32"/>
    <mergeCell ref="F26:F32"/>
    <mergeCell ref="G26:G32"/>
    <mergeCell ref="H26:H32"/>
    <mergeCell ref="I26:I32"/>
    <mergeCell ref="J26:J32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"/>
  <sheetViews>
    <sheetView view="pageBreakPreview" zoomScaleSheetLayoutView="100" workbookViewId="0" topLeftCell="A21">
      <selection activeCell="B27" sqref="B27"/>
    </sheetView>
  </sheetViews>
  <sheetFormatPr defaultColWidth="9.00390625" defaultRowHeight="12.75"/>
  <cols>
    <col min="1" max="1" width="5.375" style="1" customWidth="1"/>
    <col min="2" max="2" width="31.62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37" t="s">
        <v>237</v>
      </c>
    </row>
    <row r="2" ht="14.25" customHeight="1"/>
    <row r="3" spans="1:7" ht="15.75">
      <c r="A3" s="300" t="s">
        <v>238</v>
      </c>
      <c r="B3" s="300"/>
      <c r="C3" s="300"/>
      <c r="D3" s="300"/>
      <c r="E3" s="300"/>
      <c r="F3" s="300"/>
      <c r="G3" s="300"/>
    </row>
    <row r="5" spans="1:7" s="3" customFormat="1" ht="35.25" customHeight="1">
      <c r="A5" s="345" t="s">
        <v>239</v>
      </c>
      <c r="B5" s="345" t="s">
        <v>10</v>
      </c>
      <c r="C5" s="345" t="s">
        <v>240</v>
      </c>
      <c r="D5" s="341" t="s">
        <v>241</v>
      </c>
      <c r="E5" s="342"/>
      <c r="F5" s="343"/>
      <c r="G5" s="345" t="s">
        <v>242</v>
      </c>
    </row>
    <row r="6" spans="1:7" s="3" customFormat="1" ht="16.5" customHeight="1">
      <c r="A6" s="346"/>
      <c r="B6" s="346"/>
      <c r="C6" s="346"/>
      <c r="D6" s="345" t="s">
        <v>243</v>
      </c>
      <c r="E6" s="348" t="s">
        <v>244</v>
      </c>
      <c r="F6" s="349"/>
      <c r="G6" s="346"/>
    </row>
    <row r="7" spans="1:7" s="3" customFormat="1" ht="31.5" customHeight="1">
      <c r="A7" s="347"/>
      <c r="B7" s="347"/>
      <c r="C7" s="347"/>
      <c r="D7" s="347"/>
      <c r="E7" s="46" t="s">
        <v>245</v>
      </c>
      <c r="F7" s="46" t="s">
        <v>246</v>
      </c>
      <c r="G7" s="347"/>
    </row>
    <row r="8" spans="1:7" s="2" customFormat="1" ht="1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7" s="3" customFormat="1" ht="48" customHeight="1">
      <c r="A9" s="341" t="s">
        <v>310</v>
      </c>
      <c r="B9" s="342"/>
      <c r="C9" s="342"/>
      <c r="D9" s="342"/>
      <c r="E9" s="342"/>
      <c r="F9" s="342"/>
      <c r="G9" s="343"/>
    </row>
    <row r="10" spans="1:7" s="3" customFormat="1" ht="15" customHeight="1">
      <c r="A10" s="341" t="s">
        <v>311</v>
      </c>
      <c r="B10" s="342"/>
      <c r="C10" s="342"/>
      <c r="D10" s="342"/>
      <c r="E10" s="342"/>
      <c r="F10" s="342"/>
      <c r="G10" s="343"/>
    </row>
    <row r="11" spans="1:7" s="3" customFormat="1" ht="60">
      <c r="A11" s="53" t="s">
        <v>14</v>
      </c>
      <c r="B11" s="196" t="s">
        <v>355</v>
      </c>
      <c r="C11" s="24" t="s">
        <v>51</v>
      </c>
      <c r="D11" s="19"/>
      <c r="E11" s="19">
        <v>6</v>
      </c>
      <c r="F11" s="19">
        <v>6</v>
      </c>
      <c r="G11" s="5"/>
    </row>
    <row r="12" spans="1:7" s="3" customFormat="1" ht="180">
      <c r="A12" s="53" t="s">
        <v>15</v>
      </c>
      <c r="B12" s="197" t="s">
        <v>356</v>
      </c>
      <c r="C12" s="25"/>
      <c r="D12" s="6"/>
      <c r="E12" s="6"/>
      <c r="F12" s="6"/>
      <c r="G12" s="5"/>
    </row>
    <row r="13" spans="1:7" s="3" customFormat="1" ht="75">
      <c r="A13" s="53" t="s">
        <v>23</v>
      </c>
      <c r="B13" s="197" t="s">
        <v>357</v>
      </c>
      <c r="C13" s="49"/>
      <c r="D13" s="49"/>
      <c r="E13" s="49"/>
      <c r="F13" s="49"/>
      <c r="G13" s="5"/>
    </row>
    <row r="14" spans="1:7" s="3" customFormat="1" ht="45">
      <c r="A14" s="53" t="s">
        <v>109</v>
      </c>
      <c r="B14" s="197" t="s">
        <v>358</v>
      </c>
      <c r="C14" s="25"/>
      <c r="D14" s="6"/>
      <c r="E14" s="6"/>
      <c r="F14" s="6"/>
      <c r="G14" s="5"/>
    </row>
    <row r="15" spans="1:7" s="3" customFormat="1" ht="19.5" customHeight="1">
      <c r="A15" s="344" t="s">
        <v>314</v>
      </c>
      <c r="B15" s="344"/>
      <c r="C15" s="344"/>
      <c r="D15" s="344"/>
      <c r="E15" s="344"/>
      <c r="F15" s="344"/>
      <c r="G15" s="344"/>
    </row>
    <row r="16" spans="1:7" ht="98.25" customHeight="1">
      <c r="A16" s="53" t="s">
        <v>16</v>
      </c>
      <c r="B16" s="18" t="s">
        <v>361</v>
      </c>
      <c r="C16" s="198"/>
      <c r="D16" s="198"/>
      <c r="E16" s="198"/>
      <c r="F16" s="198"/>
      <c r="G16" s="198"/>
    </row>
    <row r="17" spans="1:7" ht="81.75" customHeight="1">
      <c r="A17" s="53" t="s">
        <v>17</v>
      </c>
      <c r="B17" s="5" t="s">
        <v>359</v>
      </c>
      <c r="C17" s="47" t="s">
        <v>51</v>
      </c>
      <c r="D17" s="47"/>
      <c r="E17" s="47">
        <v>35</v>
      </c>
      <c r="F17" s="47">
        <v>35</v>
      </c>
      <c r="G17" s="198"/>
    </row>
    <row r="18" spans="1:7" ht="62.25" customHeight="1">
      <c r="A18" s="53" t="s">
        <v>18</v>
      </c>
      <c r="B18" s="5" t="s">
        <v>360</v>
      </c>
      <c r="C18" s="198"/>
      <c r="D18" s="198"/>
      <c r="E18" s="198"/>
      <c r="F18" s="198"/>
      <c r="G18" s="198"/>
    </row>
    <row r="19" spans="1:7" ht="15" customHeight="1">
      <c r="A19" s="344" t="s">
        <v>315</v>
      </c>
      <c r="B19" s="344"/>
      <c r="C19" s="344"/>
      <c r="D19" s="344"/>
      <c r="E19" s="344"/>
      <c r="F19" s="344"/>
      <c r="G19" s="344"/>
    </row>
    <row r="20" spans="1:7" ht="62.25" customHeight="1">
      <c r="A20" s="53" t="s">
        <v>71</v>
      </c>
      <c r="B20" s="5" t="s">
        <v>362</v>
      </c>
      <c r="C20" s="47" t="s">
        <v>112</v>
      </c>
      <c r="D20" s="47"/>
      <c r="E20" s="47">
        <v>22.3</v>
      </c>
      <c r="F20" s="47">
        <v>22.3</v>
      </c>
      <c r="G20" s="198"/>
    </row>
    <row r="21" spans="1:7" ht="153" customHeight="1">
      <c r="A21" s="53" t="s">
        <v>72</v>
      </c>
      <c r="B21" s="5" t="s">
        <v>363</v>
      </c>
      <c r="C21" s="198"/>
      <c r="D21" s="198"/>
      <c r="E21" s="198"/>
      <c r="F21" s="198"/>
      <c r="G21" s="198"/>
    </row>
    <row r="22" spans="1:7" ht="93.75" customHeight="1">
      <c r="A22" s="53" t="s">
        <v>73</v>
      </c>
      <c r="B22" s="5" t="s">
        <v>364</v>
      </c>
      <c r="C22" s="198"/>
      <c r="D22" s="198"/>
      <c r="E22" s="198"/>
      <c r="F22" s="198"/>
      <c r="G22" s="198"/>
    </row>
    <row r="23" spans="1:7" ht="126" customHeight="1">
      <c r="A23" s="53" t="s">
        <v>114</v>
      </c>
      <c r="B23" s="5" t="s">
        <v>365</v>
      </c>
      <c r="C23" s="198"/>
      <c r="D23" s="198"/>
      <c r="E23" s="198"/>
      <c r="F23" s="198"/>
      <c r="G23" s="198"/>
    </row>
    <row r="24" spans="1:7" ht="49.5" customHeight="1">
      <c r="A24" s="53" t="s">
        <v>115</v>
      </c>
      <c r="B24" s="5" t="s">
        <v>366</v>
      </c>
      <c r="C24" s="198"/>
      <c r="D24" s="198"/>
      <c r="E24" s="198"/>
      <c r="F24" s="198"/>
      <c r="G24" s="198"/>
    </row>
    <row r="25" spans="1:7" ht="110.25" customHeight="1">
      <c r="A25" s="53" t="s">
        <v>116</v>
      </c>
      <c r="B25" s="5" t="s">
        <v>367</v>
      </c>
      <c r="C25" s="198"/>
      <c r="D25" s="198"/>
      <c r="E25" s="198"/>
      <c r="F25" s="198"/>
      <c r="G25" s="198"/>
    </row>
    <row r="26" spans="1:7" ht="15" customHeight="1">
      <c r="A26" s="344" t="s">
        <v>319</v>
      </c>
      <c r="B26" s="344"/>
      <c r="C26" s="344"/>
      <c r="D26" s="344"/>
      <c r="E26" s="344"/>
      <c r="F26" s="344"/>
      <c r="G26" s="344"/>
    </row>
    <row r="27" spans="1:7" ht="78.75" customHeight="1">
      <c r="A27" s="53" t="s">
        <v>104</v>
      </c>
      <c r="B27" s="48" t="s">
        <v>368</v>
      </c>
      <c r="C27" s="47" t="s">
        <v>89</v>
      </c>
      <c r="D27" s="47"/>
      <c r="E27" s="47">
        <v>45</v>
      </c>
      <c r="F27" s="47">
        <v>45</v>
      </c>
      <c r="G27" s="198"/>
    </row>
    <row r="28" s="51" customFormat="1" ht="14.25" customHeight="1">
      <c r="A28" s="50" t="s">
        <v>247</v>
      </c>
    </row>
  </sheetData>
  <sheetProtection/>
  <mergeCells count="13">
    <mergeCell ref="G5:G7"/>
    <mergeCell ref="D6:D7"/>
    <mergeCell ref="E6:F6"/>
    <mergeCell ref="A9:G9"/>
    <mergeCell ref="A10:G10"/>
    <mergeCell ref="A15:G15"/>
    <mergeCell ref="A19:G19"/>
    <mergeCell ref="A26:G26"/>
    <mergeCell ref="A3:G3"/>
    <mergeCell ref="A5:A7"/>
    <mergeCell ref="B5:B7"/>
    <mergeCell ref="C5:C7"/>
    <mergeCell ref="D5:F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SheetLayoutView="100" workbookViewId="0" topLeftCell="A19">
      <selection activeCell="D26" sqref="D26:G26"/>
    </sheetView>
  </sheetViews>
  <sheetFormatPr defaultColWidth="9.00390625" defaultRowHeight="12.75"/>
  <cols>
    <col min="1" max="1" width="6.125" style="1" customWidth="1"/>
    <col min="2" max="2" width="41.00390625" style="1" customWidth="1"/>
    <col min="3" max="3" width="26.25390625" style="1" customWidth="1"/>
    <col min="4" max="7" width="11.75390625" style="1" customWidth="1"/>
    <col min="8" max="9" width="40.2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37" t="s">
        <v>248</v>
      </c>
    </row>
    <row r="2" s="2" customFormat="1" ht="18.75" customHeight="1"/>
    <row r="3" spans="1:10" ht="15.75">
      <c r="A3" s="300" t="s">
        <v>249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5.75">
      <c r="A4" s="300" t="s">
        <v>250</v>
      </c>
      <c r="B4" s="300"/>
      <c r="C4" s="300"/>
      <c r="D4" s="300"/>
      <c r="E4" s="300"/>
      <c r="F4" s="300"/>
      <c r="G4" s="300"/>
      <c r="H4" s="300"/>
      <c r="I4" s="300"/>
      <c r="J4" s="300"/>
    </row>
    <row r="5" s="2" customFormat="1" ht="15"/>
    <row r="6" spans="1:10" s="52" customFormat="1" ht="21.75" customHeight="1">
      <c r="A6" s="345" t="s">
        <v>239</v>
      </c>
      <c r="B6" s="345" t="s">
        <v>251</v>
      </c>
      <c r="C6" s="345" t="s">
        <v>29</v>
      </c>
      <c r="D6" s="341" t="s">
        <v>252</v>
      </c>
      <c r="E6" s="343"/>
      <c r="F6" s="341" t="s">
        <v>253</v>
      </c>
      <c r="G6" s="343"/>
      <c r="H6" s="341" t="s">
        <v>254</v>
      </c>
      <c r="I6" s="343"/>
      <c r="J6" s="345" t="s">
        <v>255</v>
      </c>
    </row>
    <row r="7" spans="1:10" s="52" customFormat="1" ht="41.25" customHeight="1">
      <c r="A7" s="347"/>
      <c r="B7" s="347"/>
      <c r="C7" s="347"/>
      <c r="D7" s="46" t="s">
        <v>28</v>
      </c>
      <c r="E7" s="46" t="s">
        <v>27</v>
      </c>
      <c r="F7" s="46" t="s">
        <v>28</v>
      </c>
      <c r="G7" s="46" t="s">
        <v>27</v>
      </c>
      <c r="H7" s="46" t="s">
        <v>256</v>
      </c>
      <c r="I7" s="46" t="s">
        <v>257</v>
      </c>
      <c r="J7" s="347"/>
    </row>
    <row r="8" spans="1:10" s="2" customFormat="1" ht="17.25" customHeight="1">
      <c r="A8" s="47">
        <v>1</v>
      </c>
      <c r="B8" s="47">
        <v>2</v>
      </c>
      <c r="C8" s="47">
        <v>4</v>
      </c>
      <c r="D8" s="47">
        <v>5</v>
      </c>
      <c r="E8" s="47">
        <v>6</v>
      </c>
      <c r="F8" s="47">
        <v>7</v>
      </c>
      <c r="G8" s="47">
        <v>8</v>
      </c>
      <c r="H8" s="47">
        <v>9</v>
      </c>
      <c r="I8" s="47">
        <v>10</v>
      </c>
      <c r="J8" s="47">
        <v>11</v>
      </c>
    </row>
    <row r="9" spans="1:10" s="3" customFormat="1" ht="17.25" customHeight="1">
      <c r="A9" s="348" t="s">
        <v>311</v>
      </c>
      <c r="B9" s="353"/>
      <c r="C9" s="353"/>
      <c r="D9" s="353"/>
      <c r="E9" s="353"/>
      <c r="F9" s="353"/>
      <c r="G9" s="353"/>
      <c r="H9" s="353"/>
      <c r="I9" s="353"/>
      <c r="J9" s="349"/>
    </row>
    <row r="10" spans="1:10" s="3" customFormat="1" ht="75">
      <c r="A10" s="53" t="s">
        <v>14</v>
      </c>
      <c r="B10" s="199" t="s">
        <v>355</v>
      </c>
      <c r="C10" s="25" t="s">
        <v>369</v>
      </c>
      <c r="D10" s="17" t="s">
        <v>295</v>
      </c>
      <c r="E10" s="17" t="s">
        <v>296</v>
      </c>
      <c r="F10" s="17" t="s">
        <v>295</v>
      </c>
      <c r="G10" s="17" t="s">
        <v>296</v>
      </c>
      <c r="H10" s="5" t="s">
        <v>55</v>
      </c>
      <c r="I10" s="5" t="s">
        <v>55</v>
      </c>
      <c r="J10" s="48"/>
    </row>
    <row r="11" spans="1:10" s="3" customFormat="1" ht="135">
      <c r="A11" s="53" t="s">
        <v>15</v>
      </c>
      <c r="B11" s="36" t="s">
        <v>356</v>
      </c>
      <c r="C11" s="25" t="s">
        <v>369</v>
      </c>
      <c r="D11" s="17" t="s">
        <v>295</v>
      </c>
      <c r="E11" s="17" t="s">
        <v>296</v>
      </c>
      <c r="F11" s="17" t="s">
        <v>295</v>
      </c>
      <c r="G11" s="17" t="s">
        <v>296</v>
      </c>
      <c r="H11" s="5" t="s">
        <v>61</v>
      </c>
      <c r="I11" s="5" t="s">
        <v>61</v>
      </c>
      <c r="J11" s="48"/>
    </row>
    <row r="12" spans="1:10" s="3" customFormat="1" ht="120">
      <c r="A12" s="53" t="s">
        <v>23</v>
      </c>
      <c r="B12" s="36" t="s">
        <v>357</v>
      </c>
      <c r="C12" s="25" t="s">
        <v>369</v>
      </c>
      <c r="D12" s="17" t="s">
        <v>295</v>
      </c>
      <c r="E12" s="17" t="s">
        <v>296</v>
      </c>
      <c r="F12" s="17" t="s">
        <v>295</v>
      </c>
      <c r="G12" s="17" t="s">
        <v>296</v>
      </c>
      <c r="H12" s="5" t="s">
        <v>57</v>
      </c>
      <c r="I12" s="5" t="s">
        <v>57</v>
      </c>
      <c r="J12" s="48"/>
    </row>
    <row r="13" spans="1:10" s="3" customFormat="1" ht="75">
      <c r="A13" s="53" t="s">
        <v>109</v>
      </c>
      <c r="B13" s="36" t="s">
        <v>358</v>
      </c>
      <c r="C13" s="25" t="s">
        <v>369</v>
      </c>
      <c r="D13" s="17" t="s">
        <v>295</v>
      </c>
      <c r="E13" s="17" t="s">
        <v>296</v>
      </c>
      <c r="F13" s="17" t="s">
        <v>295</v>
      </c>
      <c r="G13" s="17" t="s">
        <v>296</v>
      </c>
      <c r="H13" s="5"/>
      <c r="I13" s="5"/>
      <c r="J13" s="48"/>
    </row>
    <row r="14" spans="1:10" s="3" customFormat="1" ht="15">
      <c r="A14" s="341" t="s">
        <v>314</v>
      </c>
      <c r="B14" s="342"/>
      <c r="C14" s="342"/>
      <c r="D14" s="342"/>
      <c r="E14" s="342"/>
      <c r="F14" s="342"/>
      <c r="G14" s="342"/>
      <c r="H14" s="342"/>
      <c r="I14" s="342"/>
      <c r="J14" s="343"/>
    </row>
    <row r="15" spans="1:10" s="3" customFormat="1" ht="150">
      <c r="A15" s="53" t="s">
        <v>16</v>
      </c>
      <c r="B15" s="18" t="s">
        <v>361</v>
      </c>
      <c r="C15" s="48" t="s">
        <v>369</v>
      </c>
      <c r="D15" s="17" t="s">
        <v>295</v>
      </c>
      <c r="E15" s="17" t="s">
        <v>296</v>
      </c>
      <c r="F15" s="17" t="s">
        <v>295</v>
      </c>
      <c r="G15" s="17" t="s">
        <v>296</v>
      </c>
      <c r="H15" s="5" t="s">
        <v>128</v>
      </c>
      <c r="I15" s="5" t="s">
        <v>128</v>
      </c>
      <c r="J15" s="48"/>
    </row>
    <row r="16" spans="1:10" s="3" customFormat="1" ht="120">
      <c r="A16" s="53" t="s">
        <v>17</v>
      </c>
      <c r="B16" s="5" t="s">
        <v>359</v>
      </c>
      <c r="C16" s="48" t="s">
        <v>369</v>
      </c>
      <c r="D16" s="17" t="s">
        <v>295</v>
      </c>
      <c r="E16" s="17" t="s">
        <v>296</v>
      </c>
      <c r="F16" s="17" t="s">
        <v>295</v>
      </c>
      <c r="G16" s="17" t="s">
        <v>296</v>
      </c>
      <c r="H16" s="5" t="s">
        <v>113</v>
      </c>
      <c r="I16" s="5" t="s">
        <v>113</v>
      </c>
      <c r="J16" s="48"/>
    </row>
    <row r="17" spans="1:10" s="3" customFormat="1" ht="120">
      <c r="A17" s="53" t="s">
        <v>18</v>
      </c>
      <c r="B17" s="5" t="s">
        <v>360</v>
      </c>
      <c r="C17" s="48" t="s">
        <v>369</v>
      </c>
      <c r="D17" s="17" t="s">
        <v>295</v>
      </c>
      <c r="E17" s="17" t="s">
        <v>296</v>
      </c>
      <c r="F17" s="17" t="s">
        <v>295</v>
      </c>
      <c r="G17" s="17" t="s">
        <v>296</v>
      </c>
      <c r="H17" s="5" t="s">
        <v>124</v>
      </c>
      <c r="I17" s="5" t="s">
        <v>124</v>
      </c>
      <c r="J17" s="48"/>
    </row>
    <row r="18" spans="1:10" s="3" customFormat="1" ht="15">
      <c r="A18" s="350" t="s">
        <v>315</v>
      </c>
      <c r="B18" s="351"/>
      <c r="C18" s="351"/>
      <c r="D18" s="351"/>
      <c r="E18" s="351"/>
      <c r="F18" s="351"/>
      <c r="G18" s="351"/>
      <c r="H18" s="351"/>
      <c r="I18" s="351"/>
      <c r="J18" s="352"/>
    </row>
    <row r="19" spans="1:10" s="3" customFormat="1" ht="120">
      <c r="A19" s="53" t="s">
        <v>71</v>
      </c>
      <c r="B19" s="5" t="s">
        <v>362</v>
      </c>
      <c r="C19" s="48" t="s">
        <v>369</v>
      </c>
      <c r="D19" s="17" t="s">
        <v>295</v>
      </c>
      <c r="E19" s="17" t="s">
        <v>296</v>
      </c>
      <c r="F19" s="17" t="s">
        <v>295</v>
      </c>
      <c r="G19" s="17" t="s">
        <v>296</v>
      </c>
      <c r="H19" s="5" t="s">
        <v>143</v>
      </c>
      <c r="I19" s="5" t="s">
        <v>143</v>
      </c>
      <c r="J19" s="48"/>
    </row>
    <row r="20" spans="1:10" s="3" customFormat="1" ht="120">
      <c r="A20" s="53" t="s">
        <v>72</v>
      </c>
      <c r="B20" s="5" t="s">
        <v>363</v>
      </c>
      <c r="C20" s="48" t="s">
        <v>369</v>
      </c>
      <c r="D20" s="17" t="s">
        <v>295</v>
      </c>
      <c r="E20" s="17" t="s">
        <v>296</v>
      </c>
      <c r="F20" s="17" t="s">
        <v>295</v>
      </c>
      <c r="G20" s="17" t="s">
        <v>296</v>
      </c>
      <c r="H20" s="5" t="s">
        <v>131</v>
      </c>
      <c r="I20" s="5" t="s">
        <v>131</v>
      </c>
      <c r="J20" s="48"/>
    </row>
    <row r="21" spans="1:10" s="3" customFormat="1" ht="90">
      <c r="A21" s="53" t="s">
        <v>73</v>
      </c>
      <c r="B21" s="5" t="s">
        <v>364</v>
      </c>
      <c r="C21" s="48" t="s">
        <v>369</v>
      </c>
      <c r="D21" s="17" t="s">
        <v>295</v>
      </c>
      <c r="E21" s="17" t="s">
        <v>296</v>
      </c>
      <c r="F21" s="17" t="s">
        <v>295</v>
      </c>
      <c r="G21" s="17" t="s">
        <v>296</v>
      </c>
      <c r="H21" s="5" t="s">
        <v>132</v>
      </c>
      <c r="I21" s="5" t="s">
        <v>132</v>
      </c>
      <c r="J21" s="48"/>
    </row>
    <row r="22" spans="1:10" s="3" customFormat="1" ht="105">
      <c r="A22" s="53" t="s">
        <v>114</v>
      </c>
      <c r="B22" s="5" t="s">
        <v>365</v>
      </c>
      <c r="C22" s="48" t="s">
        <v>369</v>
      </c>
      <c r="D22" s="17" t="s">
        <v>295</v>
      </c>
      <c r="E22" s="17" t="s">
        <v>296</v>
      </c>
      <c r="F22" s="17" t="s">
        <v>295</v>
      </c>
      <c r="G22" s="17" t="s">
        <v>296</v>
      </c>
      <c r="H22" s="5" t="s">
        <v>123</v>
      </c>
      <c r="I22" s="5" t="s">
        <v>123</v>
      </c>
      <c r="J22" s="48"/>
    </row>
    <row r="23" spans="1:10" s="3" customFormat="1" ht="90">
      <c r="A23" s="53" t="s">
        <v>115</v>
      </c>
      <c r="B23" s="5" t="s">
        <v>366</v>
      </c>
      <c r="C23" s="48" t="s">
        <v>369</v>
      </c>
      <c r="D23" s="17" t="s">
        <v>295</v>
      </c>
      <c r="E23" s="17" t="s">
        <v>296</v>
      </c>
      <c r="F23" s="17" t="s">
        <v>295</v>
      </c>
      <c r="G23" s="17" t="s">
        <v>296</v>
      </c>
      <c r="H23" s="5" t="s">
        <v>287</v>
      </c>
      <c r="I23" s="5" t="s">
        <v>287</v>
      </c>
      <c r="J23" s="48"/>
    </row>
    <row r="24" spans="1:10" s="3" customFormat="1" ht="120">
      <c r="A24" s="53" t="s">
        <v>116</v>
      </c>
      <c r="B24" s="5" t="s">
        <v>367</v>
      </c>
      <c r="C24" s="48" t="s">
        <v>369</v>
      </c>
      <c r="D24" s="17" t="s">
        <v>295</v>
      </c>
      <c r="E24" s="17" t="s">
        <v>296</v>
      </c>
      <c r="F24" s="17" t="s">
        <v>295</v>
      </c>
      <c r="G24" s="17" t="s">
        <v>296</v>
      </c>
      <c r="H24" s="5" t="s">
        <v>131</v>
      </c>
      <c r="I24" s="5" t="s">
        <v>131</v>
      </c>
      <c r="J24" s="48"/>
    </row>
    <row r="25" spans="1:10" s="3" customFormat="1" ht="15">
      <c r="A25" s="350" t="s">
        <v>319</v>
      </c>
      <c r="B25" s="351"/>
      <c r="C25" s="351"/>
      <c r="D25" s="351"/>
      <c r="E25" s="351"/>
      <c r="F25" s="351"/>
      <c r="G25" s="351"/>
      <c r="H25" s="351"/>
      <c r="I25" s="351"/>
      <c r="J25" s="352"/>
    </row>
    <row r="26" spans="1:10" s="3" customFormat="1" ht="75" customHeight="1">
      <c r="A26" s="53" t="s">
        <v>104</v>
      </c>
      <c r="B26" s="54" t="s">
        <v>368</v>
      </c>
      <c r="C26" s="48" t="s">
        <v>369</v>
      </c>
      <c r="D26" s="17" t="s">
        <v>295</v>
      </c>
      <c r="E26" s="17" t="s">
        <v>296</v>
      </c>
      <c r="F26" s="17" t="s">
        <v>295</v>
      </c>
      <c r="G26" s="17" t="s">
        <v>296</v>
      </c>
      <c r="H26" s="48" t="s">
        <v>108</v>
      </c>
      <c r="I26" s="48" t="s">
        <v>108</v>
      </c>
      <c r="J26" s="48"/>
    </row>
    <row r="27" ht="6" customHeight="1"/>
    <row r="28" s="51" customFormat="1" ht="14.25" customHeight="1">
      <c r="A28" s="50" t="s">
        <v>258</v>
      </c>
    </row>
  </sheetData>
  <sheetProtection/>
  <mergeCells count="13">
    <mergeCell ref="F6:G6"/>
    <mergeCell ref="H6:I6"/>
    <mergeCell ref="J6:J7"/>
    <mergeCell ref="A14:J14"/>
    <mergeCell ref="A18:J18"/>
    <mergeCell ref="A25:J25"/>
    <mergeCell ref="A9:J9"/>
    <mergeCell ref="A3:J3"/>
    <mergeCell ref="A4:J4"/>
    <mergeCell ref="A6:A7"/>
    <mergeCell ref="B6:B7"/>
    <mergeCell ref="C6:C7"/>
    <mergeCell ref="D6:E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4"/>
  <sheetViews>
    <sheetView view="pageBreakPreview" zoomScale="110" zoomScaleSheetLayoutView="110" workbookViewId="0" topLeftCell="A64">
      <pane xSplit="1" topLeftCell="B1" activePane="topRight" state="frozen"/>
      <selection pane="topLeft" activeCell="A1" sqref="A1"/>
      <selection pane="topRight" activeCell="G122" sqref="G122"/>
    </sheetView>
  </sheetViews>
  <sheetFormatPr defaultColWidth="9.00390625" defaultRowHeight="12.75"/>
  <cols>
    <col min="1" max="1" width="6.125" style="10" customWidth="1"/>
    <col min="2" max="2" width="36.625" style="10" customWidth="1"/>
    <col min="3" max="3" width="37.75390625" style="10" customWidth="1"/>
    <col min="4" max="4" width="9.75390625" style="10" customWidth="1"/>
    <col min="5" max="5" width="12.25390625" style="10" customWidth="1"/>
    <col min="6" max="9" width="17.875" style="2" customWidth="1"/>
    <col min="10" max="10" width="17.25390625" style="10" hidden="1" customWidth="1"/>
    <col min="11" max="11" width="9.75390625" style="10" bestFit="1" customWidth="1"/>
    <col min="12" max="16384" width="9.125" style="10" customWidth="1"/>
  </cols>
  <sheetData>
    <row r="1" spans="6:9" s="7" customFormat="1" ht="15">
      <c r="F1" s="2"/>
      <c r="G1" s="2"/>
      <c r="H1" s="2"/>
      <c r="I1" s="37" t="s">
        <v>259</v>
      </c>
    </row>
    <row r="2" spans="6:9" s="7" customFormat="1" ht="15">
      <c r="F2" s="2"/>
      <c r="G2" s="2"/>
      <c r="H2" s="2"/>
      <c r="I2" s="2"/>
    </row>
    <row r="3" spans="1:9" s="7" customFormat="1" ht="15" customHeight="1">
      <c r="A3" s="243" t="s">
        <v>260</v>
      </c>
      <c r="B3" s="243"/>
      <c r="C3" s="243"/>
      <c r="D3" s="243"/>
      <c r="E3" s="243"/>
      <c r="F3" s="243"/>
      <c r="G3" s="243"/>
      <c r="H3" s="243"/>
      <c r="I3" s="243"/>
    </row>
    <row r="4" spans="6:9" s="7" customFormat="1" ht="15">
      <c r="F4" s="2"/>
      <c r="G4" s="205"/>
      <c r="H4" s="2"/>
      <c r="I4" s="205"/>
    </row>
    <row r="5" spans="1:9" s="7" customFormat="1" ht="15">
      <c r="A5" s="251" t="s">
        <v>44</v>
      </c>
      <c r="B5" s="251" t="s">
        <v>145</v>
      </c>
      <c r="C5" s="251"/>
      <c r="D5" s="253" t="s">
        <v>35</v>
      </c>
      <c r="E5" s="254"/>
      <c r="F5" s="354" t="s">
        <v>261</v>
      </c>
      <c r="G5" s="354"/>
      <c r="H5" s="354"/>
      <c r="I5" s="354"/>
    </row>
    <row r="6" spans="1:9" s="7" customFormat="1" ht="30">
      <c r="A6" s="252"/>
      <c r="B6" s="252"/>
      <c r="C6" s="252"/>
      <c r="D6" s="25" t="s">
        <v>13</v>
      </c>
      <c r="E6" s="25" t="s">
        <v>37</v>
      </c>
      <c r="F6" s="204" t="s">
        <v>262</v>
      </c>
      <c r="G6" s="204" t="s">
        <v>263</v>
      </c>
      <c r="H6" s="204" t="s">
        <v>231</v>
      </c>
      <c r="I6" s="204" t="s">
        <v>264</v>
      </c>
    </row>
    <row r="7" spans="1:9" s="8" customFormat="1" ht="15">
      <c r="A7" s="26">
        <v>1</v>
      </c>
      <c r="B7" s="26">
        <v>2</v>
      </c>
      <c r="C7" s="27">
        <v>3</v>
      </c>
      <c r="D7" s="27">
        <v>4</v>
      </c>
      <c r="E7" s="27">
        <v>5</v>
      </c>
      <c r="F7" s="55">
        <v>6</v>
      </c>
      <c r="G7" s="55">
        <v>7</v>
      </c>
      <c r="H7" s="55">
        <v>8</v>
      </c>
      <c r="I7" s="55">
        <v>9</v>
      </c>
    </row>
    <row r="8" spans="1:11" s="9" customFormat="1" ht="18" customHeight="1">
      <c r="A8" s="259"/>
      <c r="B8" s="261" t="s">
        <v>300</v>
      </c>
      <c r="C8" s="114" t="s">
        <v>146</v>
      </c>
      <c r="D8" s="115" t="s">
        <v>336</v>
      </c>
      <c r="E8" s="115" t="s">
        <v>152</v>
      </c>
      <c r="F8" s="116">
        <f>F10+F11</f>
        <v>5954.5874</v>
      </c>
      <c r="G8" s="116">
        <f>G10+G11</f>
        <v>17876.63883</v>
      </c>
      <c r="H8" s="116">
        <f>H10+H11</f>
        <v>16642.43792</v>
      </c>
      <c r="I8" s="116">
        <f>H8</f>
        <v>16642.43792</v>
      </c>
      <c r="J8" s="116">
        <f>J10+J11</f>
        <v>16435.73792</v>
      </c>
      <c r="K8" s="31"/>
    </row>
    <row r="9" spans="1:10" s="9" customFormat="1" ht="16.5" customHeight="1">
      <c r="A9" s="260"/>
      <c r="B9" s="262"/>
      <c r="C9" s="114" t="s">
        <v>47</v>
      </c>
      <c r="D9" s="115" t="s">
        <v>336</v>
      </c>
      <c r="E9" s="115" t="s">
        <v>152</v>
      </c>
      <c r="F9" s="116">
        <v>0</v>
      </c>
      <c r="G9" s="116">
        <v>0</v>
      </c>
      <c r="H9" s="116">
        <v>0</v>
      </c>
      <c r="I9" s="116">
        <v>0</v>
      </c>
      <c r="J9" s="116">
        <v>4</v>
      </c>
    </row>
    <row r="10" spans="1:10" s="9" customFormat="1" ht="19.5" customHeight="1">
      <c r="A10" s="260"/>
      <c r="B10" s="262"/>
      <c r="C10" s="114" t="s">
        <v>40</v>
      </c>
      <c r="D10" s="115" t="s">
        <v>336</v>
      </c>
      <c r="E10" s="115" t="s">
        <v>152</v>
      </c>
      <c r="F10" s="116">
        <f aca="true" t="shared" si="0" ref="F10:J11">F16+F49+F73+F115</f>
        <v>1860.00055</v>
      </c>
      <c r="G10" s="116">
        <f t="shared" si="0"/>
        <v>7993.4828099999995</v>
      </c>
      <c r="H10" s="116">
        <f>H16+H49+H73+H115</f>
        <v>7922.7819</v>
      </c>
      <c r="I10" s="116">
        <f>I16+I49+I73+I115</f>
        <v>7922.7819</v>
      </c>
      <c r="J10" s="116">
        <f t="shared" si="0"/>
        <v>7920.84394</v>
      </c>
    </row>
    <row r="11" spans="1:10" s="9" customFormat="1" ht="20.25" customHeight="1">
      <c r="A11" s="260"/>
      <c r="B11" s="262"/>
      <c r="C11" s="114" t="s">
        <v>41</v>
      </c>
      <c r="D11" s="115" t="s">
        <v>336</v>
      </c>
      <c r="E11" s="115" t="s">
        <v>152</v>
      </c>
      <c r="F11" s="116">
        <f t="shared" si="0"/>
        <v>4094.58685</v>
      </c>
      <c r="G11" s="116">
        <f t="shared" si="0"/>
        <v>9883.15602</v>
      </c>
      <c r="H11" s="116">
        <f>H17+H50+H74+H116</f>
        <v>8719.65602</v>
      </c>
      <c r="I11" s="116">
        <f>I17+I50+I74+I116</f>
        <v>8719.65512</v>
      </c>
      <c r="J11" s="116">
        <f t="shared" si="0"/>
        <v>8514.893979999999</v>
      </c>
    </row>
    <row r="12" spans="1:10" s="9" customFormat="1" ht="21" customHeight="1">
      <c r="A12" s="260"/>
      <c r="B12" s="262"/>
      <c r="C12" s="114" t="s">
        <v>36</v>
      </c>
      <c r="D12" s="115" t="s">
        <v>336</v>
      </c>
      <c r="E12" s="115" t="s">
        <v>152</v>
      </c>
      <c r="F12" s="116">
        <v>0</v>
      </c>
      <c r="G12" s="116">
        <v>0</v>
      </c>
      <c r="H12" s="116">
        <f aca="true" t="shared" si="1" ref="H12:I72">I12</f>
        <v>0</v>
      </c>
      <c r="I12" s="116">
        <f t="shared" si="1"/>
        <v>0</v>
      </c>
      <c r="J12" s="116">
        <v>0</v>
      </c>
    </row>
    <row r="13" spans="1:10" s="9" customFormat="1" ht="15">
      <c r="A13" s="260"/>
      <c r="B13" s="262"/>
      <c r="C13" s="114" t="s">
        <v>43</v>
      </c>
      <c r="D13" s="115" t="s">
        <v>336</v>
      </c>
      <c r="E13" s="115" t="s">
        <v>152</v>
      </c>
      <c r="F13" s="116">
        <v>0</v>
      </c>
      <c r="G13" s="116">
        <v>0</v>
      </c>
      <c r="H13" s="116">
        <f t="shared" si="1"/>
        <v>0</v>
      </c>
      <c r="I13" s="116">
        <f t="shared" si="1"/>
        <v>0</v>
      </c>
      <c r="J13" s="116">
        <v>0</v>
      </c>
    </row>
    <row r="14" spans="1:10" s="9" customFormat="1" ht="15">
      <c r="A14" s="263" t="s">
        <v>25</v>
      </c>
      <c r="B14" s="247" t="s">
        <v>311</v>
      </c>
      <c r="C14" s="117" t="s">
        <v>146</v>
      </c>
      <c r="D14" s="115" t="s">
        <v>336</v>
      </c>
      <c r="E14" s="115" t="s">
        <v>154</v>
      </c>
      <c r="F14" s="116">
        <f>F16+F17</f>
        <v>3699.70204</v>
      </c>
      <c r="G14" s="116">
        <v>8930.40503</v>
      </c>
      <c r="H14" s="116">
        <f t="shared" si="1"/>
        <v>8030.35999</v>
      </c>
      <c r="I14" s="116">
        <f t="shared" si="1"/>
        <v>8030.35999</v>
      </c>
      <c r="J14" s="116">
        <v>8030.35999</v>
      </c>
    </row>
    <row r="15" spans="1:10" s="9" customFormat="1" ht="18.75" customHeight="1">
      <c r="A15" s="264"/>
      <c r="B15" s="245"/>
      <c r="C15" s="117" t="s">
        <v>39</v>
      </c>
      <c r="D15" s="115" t="s">
        <v>336</v>
      </c>
      <c r="E15" s="115" t="s">
        <v>154</v>
      </c>
      <c r="F15" s="116">
        <v>0</v>
      </c>
      <c r="G15" s="116">
        <v>0</v>
      </c>
      <c r="H15" s="116">
        <f t="shared" si="1"/>
        <v>0</v>
      </c>
      <c r="I15" s="116">
        <f t="shared" si="1"/>
        <v>0</v>
      </c>
      <c r="J15" s="116">
        <v>0</v>
      </c>
    </row>
    <row r="16" spans="1:10" s="9" customFormat="1" ht="15" customHeight="1">
      <c r="A16" s="264"/>
      <c r="B16" s="245"/>
      <c r="C16" s="117" t="s">
        <v>40</v>
      </c>
      <c r="D16" s="115" t="s">
        <v>336</v>
      </c>
      <c r="E16" s="115" t="s">
        <v>154</v>
      </c>
      <c r="F16" s="116">
        <f>F22+F35</f>
        <v>1194.72</v>
      </c>
      <c r="G16" s="116">
        <v>6273.352</v>
      </c>
      <c r="H16" s="116">
        <f t="shared" si="1"/>
        <v>6273.30786</v>
      </c>
      <c r="I16" s="116">
        <f t="shared" si="1"/>
        <v>6273.30786</v>
      </c>
      <c r="J16" s="116">
        <v>6273.30786</v>
      </c>
    </row>
    <row r="17" spans="1:10" s="9" customFormat="1" ht="18" customHeight="1">
      <c r="A17" s="264"/>
      <c r="B17" s="245"/>
      <c r="C17" s="117" t="s">
        <v>41</v>
      </c>
      <c r="D17" s="115" t="s">
        <v>336</v>
      </c>
      <c r="E17" s="115" t="s">
        <v>154</v>
      </c>
      <c r="F17" s="116">
        <f>F23+F36+F43</f>
        <v>2504.98204</v>
      </c>
      <c r="G17" s="116">
        <v>2657.05303</v>
      </c>
      <c r="H17" s="116">
        <f>H23+H36+H40</f>
        <v>1757.0530299999998</v>
      </c>
      <c r="I17" s="116">
        <f t="shared" si="1"/>
        <v>1757.0521299999998</v>
      </c>
      <c r="J17" s="116">
        <v>1757.0521299999998</v>
      </c>
    </row>
    <row r="18" spans="1:10" s="9" customFormat="1" ht="18.75" customHeight="1">
      <c r="A18" s="264"/>
      <c r="B18" s="245"/>
      <c r="C18" s="117" t="s">
        <v>36</v>
      </c>
      <c r="D18" s="115" t="s">
        <v>336</v>
      </c>
      <c r="E18" s="115" t="s">
        <v>154</v>
      </c>
      <c r="F18" s="116">
        <v>0</v>
      </c>
      <c r="G18" s="116">
        <v>0</v>
      </c>
      <c r="H18" s="116">
        <f t="shared" si="1"/>
        <v>0</v>
      </c>
      <c r="I18" s="116">
        <f t="shared" si="1"/>
        <v>0</v>
      </c>
      <c r="J18" s="116">
        <v>0</v>
      </c>
    </row>
    <row r="19" spans="1:10" s="9" customFormat="1" ht="15">
      <c r="A19" s="264"/>
      <c r="B19" s="246"/>
      <c r="C19" s="117" t="s">
        <v>43</v>
      </c>
      <c r="D19" s="115" t="s">
        <v>336</v>
      </c>
      <c r="E19" s="115" t="s">
        <v>154</v>
      </c>
      <c r="F19" s="116">
        <v>0</v>
      </c>
      <c r="G19" s="116">
        <v>0</v>
      </c>
      <c r="H19" s="116">
        <f t="shared" si="1"/>
        <v>0</v>
      </c>
      <c r="I19" s="116">
        <f t="shared" si="1"/>
        <v>0</v>
      </c>
      <c r="J19" s="116">
        <v>0</v>
      </c>
    </row>
    <row r="20" spans="1:11" s="9" customFormat="1" ht="15" customHeight="1">
      <c r="A20" s="255" t="s">
        <v>148</v>
      </c>
      <c r="B20" s="247" t="s">
        <v>155</v>
      </c>
      <c r="C20" s="117" t="s">
        <v>146</v>
      </c>
      <c r="D20" s="115" t="s">
        <v>336</v>
      </c>
      <c r="E20" s="115" t="s">
        <v>165</v>
      </c>
      <c r="F20" s="116">
        <f>F22+F23</f>
        <v>1219.10204</v>
      </c>
      <c r="G20" s="116">
        <v>1219.10204</v>
      </c>
      <c r="H20" s="116">
        <f>H22+H23</f>
        <v>1219.0579</v>
      </c>
      <c r="I20" s="116">
        <f t="shared" si="1"/>
        <v>1219.057</v>
      </c>
      <c r="J20" s="116">
        <v>1219.057</v>
      </c>
      <c r="K20" s="31"/>
    </row>
    <row r="21" spans="1:10" s="9" customFormat="1" ht="18" customHeight="1">
      <c r="A21" s="256"/>
      <c r="B21" s="248"/>
      <c r="C21" s="117" t="s">
        <v>39</v>
      </c>
      <c r="D21" s="115" t="s">
        <v>336</v>
      </c>
      <c r="E21" s="115" t="s">
        <v>165</v>
      </c>
      <c r="F21" s="116">
        <v>0</v>
      </c>
      <c r="G21" s="116">
        <v>0</v>
      </c>
      <c r="H21" s="116">
        <f t="shared" si="1"/>
        <v>0</v>
      </c>
      <c r="I21" s="116">
        <f t="shared" si="1"/>
        <v>0</v>
      </c>
      <c r="J21" s="116">
        <v>0</v>
      </c>
    </row>
    <row r="22" spans="1:10" s="9" customFormat="1" ht="15">
      <c r="A22" s="256"/>
      <c r="B22" s="248"/>
      <c r="C22" s="117" t="s">
        <v>40</v>
      </c>
      <c r="D22" s="115" t="s">
        <v>336</v>
      </c>
      <c r="E22" s="115" t="s">
        <v>165</v>
      </c>
      <c r="F22" s="116">
        <f>6!C15</f>
        <v>1194.72</v>
      </c>
      <c r="G22" s="116">
        <v>1194.72</v>
      </c>
      <c r="H22" s="116">
        <f>I22</f>
        <v>1194.67586</v>
      </c>
      <c r="I22" s="116">
        <f t="shared" si="1"/>
        <v>1194.67586</v>
      </c>
      <c r="J22" s="116">
        <v>1194.67586</v>
      </c>
    </row>
    <row r="23" spans="1:10" s="9" customFormat="1" ht="15">
      <c r="A23" s="256"/>
      <c r="B23" s="248"/>
      <c r="C23" s="117" t="s">
        <v>41</v>
      </c>
      <c r="D23" s="115" t="s">
        <v>336</v>
      </c>
      <c r="E23" s="115" t="s">
        <v>165</v>
      </c>
      <c r="F23" s="116" t="str">
        <f>6!C16</f>
        <v>24,38204</v>
      </c>
      <c r="G23" s="116" t="s">
        <v>339</v>
      </c>
      <c r="H23" s="116">
        <f>24.38114+0.0009</f>
        <v>24.38204</v>
      </c>
      <c r="I23" s="116">
        <f>H23</f>
        <v>24.38204</v>
      </c>
      <c r="J23" s="116">
        <v>24.38114</v>
      </c>
    </row>
    <row r="24" spans="1:10" s="9" customFormat="1" ht="17.25" customHeight="1">
      <c r="A24" s="256"/>
      <c r="B24" s="248"/>
      <c r="C24" s="117" t="s">
        <v>36</v>
      </c>
      <c r="D24" s="115" t="s">
        <v>336</v>
      </c>
      <c r="E24" s="115" t="s">
        <v>165</v>
      </c>
      <c r="F24" s="116">
        <v>0</v>
      </c>
      <c r="G24" s="116">
        <v>0</v>
      </c>
      <c r="H24" s="116">
        <f t="shared" si="1"/>
        <v>0</v>
      </c>
      <c r="I24" s="116">
        <f t="shared" si="1"/>
        <v>0</v>
      </c>
      <c r="J24" s="116">
        <v>0</v>
      </c>
    </row>
    <row r="25" spans="1:10" s="9" customFormat="1" ht="15">
      <c r="A25" s="256"/>
      <c r="B25" s="248"/>
      <c r="C25" s="117" t="s">
        <v>43</v>
      </c>
      <c r="D25" s="115" t="s">
        <v>336</v>
      </c>
      <c r="E25" s="115" t="s">
        <v>165</v>
      </c>
      <c r="F25" s="116">
        <v>0</v>
      </c>
      <c r="G25" s="116">
        <v>0</v>
      </c>
      <c r="H25" s="116">
        <f t="shared" si="1"/>
        <v>0</v>
      </c>
      <c r="I25" s="116">
        <f t="shared" si="1"/>
        <v>0</v>
      </c>
      <c r="J25" s="116">
        <v>0</v>
      </c>
    </row>
    <row r="26" spans="1:10" s="9" customFormat="1" ht="15">
      <c r="A26" s="255" t="s">
        <v>149</v>
      </c>
      <c r="B26" s="247" t="s">
        <v>321</v>
      </c>
      <c r="C26" s="117" t="s">
        <v>146</v>
      </c>
      <c r="D26" s="115" t="s">
        <v>336</v>
      </c>
      <c r="E26" s="115" t="s">
        <v>166</v>
      </c>
      <c r="F26" s="116">
        <v>0</v>
      </c>
      <c r="G26" s="116">
        <v>0</v>
      </c>
      <c r="H26" s="116">
        <f t="shared" si="1"/>
        <v>0</v>
      </c>
      <c r="I26" s="116">
        <f t="shared" si="1"/>
        <v>0</v>
      </c>
      <c r="J26" s="116">
        <v>0</v>
      </c>
    </row>
    <row r="27" spans="1:10" s="9" customFormat="1" ht="30">
      <c r="A27" s="256"/>
      <c r="B27" s="248"/>
      <c r="C27" s="117" t="s">
        <v>39</v>
      </c>
      <c r="D27" s="115" t="s">
        <v>336</v>
      </c>
      <c r="E27" s="115" t="s">
        <v>166</v>
      </c>
      <c r="F27" s="116">
        <v>0</v>
      </c>
      <c r="G27" s="116">
        <v>0</v>
      </c>
      <c r="H27" s="116">
        <f t="shared" si="1"/>
        <v>0</v>
      </c>
      <c r="I27" s="116">
        <f t="shared" si="1"/>
        <v>0</v>
      </c>
      <c r="J27" s="116">
        <v>0</v>
      </c>
    </row>
    <row r="28" spans="1:10" s="9" customFormat="1" ht="12" customHeight="1">
      <c r="A28" s="256"/>
      <c r="B28" s="248"/>
      <c r="C28" s="117" t="s">
        <v>40</v>
      </c>
      <c r="D28" s="115" t="s">
        <v>336</v>
      </c>
      <c r="E28" s="115" t="s">
        <v>166</v>
      </c>
      <c r="F28" s="116">
        <v>0</v>
      </c>
      <c r="G28" s="116">
        <v>0</v>
      </c>
      <c r="H28" s="116">
        <f t="shared" si="1"/>
        <v>0</v>
      </c>
      <c r="I28" s="116">
        <f t="shared" si="1"/>
        <v>0</v>
      </c>
      <c r="J28" s="116">
        <v>0</v>
      </c>
    </row>
    <row r="29" spans="1:10" ht="12" customHeight="1">
      <c r="A29" s="256"/>
      <c r="B29" s="248"/>
      <c r="C29" s="117" t="s">
        <v>41</v>
      </c>
      <c r="D29" s="115" t="s">
        <v>336</v>
      </c>
      <c r="E29" s="115" t="s">
        <v>166</v>
      </c>
      <c r="F29" s="116">
        <v>0</v>
      </c>
      <c r="G29" s="116">
        <v>0</v>
      </c>
      <c r="H29" s="116">
        <f t="shared" si="1"/>
        <v>0</v>
      </c>
      <c r="I29" s="116">
        <f t="shared" si="1"/>
        <v>0</v>
      </c>
      <c r="J29" s="116">
        <v>0</v>
      </c>
    </row>
    <row r="30" spans="1:10" ht="12" customHeight="1">
      <c r="A30" s="256"/>
      <c r="B30" s="248"/>
      <c r="C30" s="117" t="s">
        <v>36</v>
      </c>
      <c r="D30" s="115" t="s">
        <v>336</v>
      </c>
      <c r="E30" s="115" t="s">
        <v>166</v>
      </c>
      <c r="F30" s="116">
        <v>0</v>
      </c>
      <c r="G30" s="116">
        <v>0</v>
      </c>
      <c r="H30" s="116">
        <f t="shared" si="1"/>
        <v>0</v>
      </c>
      <c r="I30" s="116">
        <f t="shared" si="1"/>
        <v>0</v>
      </c>
      <c r="J30" s="116">
        <v>0</v>
      </c>
    </row>
    <row r="31" spans="1:10" ht="12" customHeight="1">
      <c r="A31" s="256"/>
      <c r="B31" s="248"/>
      <c r="C31" s="117" t="s">
        <v>43</v>
      </c>
      <c r="D31" s="115" t="s">
        <v>336</v>
      </c>
      <c r="E31" s="115" t="s">
        <v>166</v>
      </c>
      <c r="F31" s="116">
        <v>0</v>
      </c>
      <c r="G31" s="116">
        <v>0</v>
      </c>
      <c r="H31" s="116">
        <f t="shared" si="1"/>
        <v>0</v>
      </c>
      <c r="I31" s="116">
        <f t="shared" si="1"/>
        <v>0</v>
      </c>
      <c r="J31" s="116">
        <v>0</v>
      </c>
    </row>
    <row r="32" spans="1:10" ht="15">
      <c r="A32" s="194"/>
      <c r="B32" s="193"/>
      <c r="C32" s="117"/>
      <c r="D32" s="115" t="s">
        <v>336</v>
      </c>
      <c r="E32" s="115" t="s">
        <v>166</v>
      </c>
      <c r="F32" s="116">
        <v>0</v>
      </c>
      <c r="G32" s="116">
        <v>0</v>
      </c>
      <c r="H32" s="116">
        <f t="shared" si="1"/>
        <v>0</v>
      </c>
      <c r="I32" s="116">
        <f t="shared" si="1"/>
        <v>0</v>
      </c>
      <c r="J32" s="116">
        <v>0</v>
      </c>
    </row>
    <row r="33" spans="1:10" ht="15">
      <c r="A33" s="244" t="s">
        <v>151</v>
      </c>
      <c r="B33" s="247" t="s">
        <v>322</v>
      </c>
      <c r="C33" s="117" t="s">
        <v>146</v>
      </c>
      <c r="D33" s="115" t="s">
        <v>336</v>
      </c>
      <c r="E33" s="115" t="s">
        <v>167</v>
      </c>
      <c r="F33" s="116">
        <f>F35+F36</f>
        <v>0</v>
      </c>
      <c r="G33" s="116">
        <v>5230.70299</v>
      </c>
      <c r="H33" s="116">
        <f t="shared" si="1"/>
        <v>5230.70299</v>
      </c>
      <c r="I33" s="116">
        <f t="shared" si="1"/>
        <v>5230.70299</v>
      </c>
      <c r="J33" s="116">
        <v>5230.70299</v>
      </c>
    </row>
    <row r="34" spans="1:10" ht="18" customHeight="1">
      <c r="A34" s="245"/>
      <c r="B34" s="248"/>
      <c r="C34" s="117" t="s">
        <v>39</v>
      </c>
      <c r="D34" s="115" t="s">
        <v>336</v>
      </c>
      <c r="E34" s="115" t="s">
        <v>167</v>
      </c>
      <c r="F34" s="116">
        <v>0</v>
      </c>
      <c r="G34" s="116">
        <v>0</v>
      </c>
      <c r="H34" s="116">
        <f t="shared" si="1"/>
        <v>0</v>
      </c>
      <c r="I34" s="116">
        <f t="shared" si="1"/>
        <v>0</v>
      </c>
      <c r="J34" s="116">
        <v>0</v>
      </c>
    </row>
    <row r="35" spans="1:10" ht="15">
      <c r="A35" s="245"/>
      <c r="B35" s="248"/>
      <c r="C35" s="117" t="s">
        <v>40</v>
      </c>
      <c r="D35" s="115" t="s">
        <v>336</v>
      </c>
      <c r="E35" s="115" t="s">
        <v>167</v>
      </c>
      <c r="F35" s="116">
        <v>0</v>
      </c>
      <c r="G35" s="116">
        <v>5078.632</v>
      </c>
      <c r="H35" s="116">
        <f t="shared" si="1"/>
        <v>5078.632</v>
      </c>
      <c r="I35" s="116">
        <f t="shared" si="1"/>
        <v>5078.632</v>
      </c>
      <c r="J35" s="116">
        <v>5078.632</v>
      </c>
    </row>
    <row r="36" spans="1:10" ht="15">
      <c r="A36" s="245"/>
      <c r="B36" s="248"/>
      <c r="C36" s="117" t="s">
        <v>41</v>
      </c>
      <c r="D36" s="115" t="s">
        <v>336</v>
      </c>
      <c r="E36" s="115" t="s">
        <v>167</v>
      </c>
      <c r="F36" s="116">
        <v>0</v>
      </c>
      <c r="G36" s="116">
        <v>152.07099</v>
      </c>
      <c r="H36" s="116">
        <f t="shared" si="1"/>
        <v>152.07099</v>
      </c>
      <c r="I36" s="116">
        <f t="shared" si="1"/>
        <v>152.07099</v>
      </c>
      <c r="J36" s="116">
        <v>152.07099</v>
      </c>
    </row>
    <row r="37" spans="1:10" ht="15">
      <c r="A37" s="245"/>
      <c r="B37" s="248"/>
      <c r="C37" s="117" t="s">
        <v>36</v>
      </c>
      <c r="D37" s="115" t="s">
        <v>336</v>
      </c>
      <c r="E37" s="115" t="s">
        <v>167</v>
      </c>
      <c r="F37" s="116">
        <v>0</v>
      </c>
      <c r="G37" s="116">
        <v>0</v>
      </c>
      <c r="H37" s="116">
        <f t="shared" si="1"/>
        <v>0</v>
      </c>
      <c r="I37" s="116">
        <f t="shared" si="1"/>
        <v>0</v>
      </c>
      <c r="J37" s="116">
        <v>0</v>
      </c>
    </row>
    <row r="38" spans="1:10" ht="15">
      <c r="A38" s="245"/>
      <c r="B38" s="248"/>
      <c r="C38" s="117" t="s">
        <v>43</v>
      </c>
      <c r="D38" s="115" t="s">
        <v>336</v>
      </c>
      <c r="E38" s="115" t="s">
        <v>167</v>
      </c>
      <c r="F38" s="116">
        <v>0</v>
      </c>
      <c r="G38" s="116">
        <v>0</v>
      </c>
      <c r="H38" s="116">
        <f t="shared" si="1"/>
        <v>0</v>
      </c>
      <c r="I38" s="116">
        <f t="shared" si="1"/>
        <v>0</v>
      </c>
      <c r="J38" s="116">
        <v>0</v>
      </c>
    </row>
    <row r="39" spans="1:10" ht="30">
      <c r="A39" s="246"/>
      <c r="B39" s="249"/>
      <c r="C39" s="117" t="s">
        <v>147</v>
      </c>
      <c r="D39" s="115" t="s">
        <v>336</v>
      </c>
      <c r="E39" s="115" t="s">
        <v>167</v>
      </c>
      <c r="F39" s="116">
        <v>0</v>
      </c>
      <c r="G39" s="116">
        <v>0</v>
      </c>
      <c r="H39" s="116">
        <f t="shared" si="1"/>
        <v>0</v>
      </c>
      <c r="I39" s="116">
        <f t="shared" si="1"/>
        <v>0</v>
      </c>
      <c r="J39" s="116">
        <v>0</v>
      </c>
    </row>
    <row r="40" spans="1:10" ht="15">
      <c r="A40" s="267" t="s">
        <v>75</v>
      </c>
      <c r="B40" s="247" t="s">
        <v>185</v>
      </c>
      <c r="C40" s="117" t="s">
        <v>146</v>
      </c>
      <c r="D40" s="115" t="s">
        <v>336</v>
      </c>
      <c r="E40" s="115" t="s">
        <v>186</v>
      </c>
      <c r="F40" s="116">
        <f>F43</f>
        <v>2480.6</v>
      </c>
      <c r="G40" s="116">
        <v>2480.6</v>
      </c>
      <c r="H40" s="116">
        <f t="shared" si="1"/>
        <v>1580.6</v>
      </c>
      <c r="I40" s="116">
        <f t="shared" si="1"/>
        <v>1580.6</v>
      </c>
      <c r="J40" s="116">
        <v>1580.6</v>
      </c>
    </row>
    <row r="41" spans="1:10" ht="17.25" customHeight="1">
      <c r="A41" s="268"/>
      <c r="B41" s="248"/>
      <c r="C41" s="117" t="s">
        <v>39</v>
      </c>
      <c r="D41" s="115" t="s">
        <v>336</v>
      </c>
      <c r="E41" s="115" t="s">
        <v>186</v>
      </c>
      <c r="F41" s="116">
        <v>0</v>
      </c>
      <c r="G41" s="116">
        <v>0</v>
      </c>
      <c r="H41" s="116">
        <f t="shared" si="1"/>
        <v>0</v>
      </c>
      <c r="I41" s="116">
        <f t="shared" si="1"/>
        <v>0</v>
      </c>
      <c r="J41" s="116">
        <v>0</v>
      </c>
    </row>
    <row r="42" spans="1:10" ht="15">
      <c r="A42" s="268"/>
      <c r="B42" s="248"/>
      <c r="C42" s="117" t="s">
        <v>40</v>
      </c>
      <c r="D42" s="115" t="s">
        <v>336</v>
      </c>
      <c r="E42" s="115" t="s">
        <v>186</v>
      </c>
      <c r="F42" s="116">
        <v>0</v>
      </c>
      <c r="G42" s="116">
        <v>0</v>
      </c>
      <c r="H42" s="116">
        <f t="shared" si="1"/>
        <v>0</v>
      </c>
      <c r="I42" s="116">
        <f t="shared" si="1"/>
        <v>0</v>
      </c>
      <c r="J42" s="116">
        <v>0</v>
      </c>
    </row>
    <row r="43" spans="1:10" ht="15">
      <c r="A43" s="268"/>
      <c r="B43" s="248"/>
      <c r="C43" s="117" t="s">
        <v>41</v>
      </c>
      <c r="D43" s="115" t="s">
        <v>336</v>
      </c>
      <c r="E43" s="115" t="s">
        <v>186</v>
      </c>
      <c r="F43" s="116">
        <f>6!C37</f>
        <v>2480.6</v>
      </c>
      <c r="G43" s="116">
        <v>2480.6</v>
      </c>
      <c r="H43" s="116">
        <f t="shared" si="1"/>
        <v>1580.6</v>
      </c>
      <c r="I43" s="116">
        <f t="shared" si="1"/>
        <v>1580.6</v>
      </c>
      <c r="J43" s="116">
        <v>1580.6</v>
      </c>
    </row>
    <row r="44" spans="1:10" ht="15">
      <c r="A44" s="268"/>
      <c r="B44" s="248"/>
      <c r="C44" s="117" t="s">
        <v>36</v>
      </c>
      <c r="D44" s="115" t="s">
        <v>336</v>
      </c>
      <c r="E44" s="115" t="s">
        <v>186</v>
      </c>
      <c r="F44" s="116">
        <v>0</v>
      </c>
      <c r="G44" s="116">
        <v>0</v>
      </c>
      <c r="H44" s="116">
        <f t="shared" si="1"/>
        <v>0</v>
      </c>
      <c r="I44" s="116">
        <f t="shared" si="1"/>
        <v>0</v>
      </c>
      <c r="J44" s="116">
        <v>0</v>
      </c>
    </row>
    <row r="45" spans="1:10" ht="15">
      <c r="A45" s="268"/>
      <c r="B45" s="248"/>
      <c r="C45" s="117" t="s">
        <v>43</v>
      </c>
      <c r="D45" s="115" t="s">
        <v>336</v>
      </c>
      <c r="E45" s="115" t="s">
        <v>186</v>
      </c>
      <c r="F45" s="116">
        <v>0</v>
      </c>
      <c r="G45" s="116">
        <v>0</v>
      </c>
      <c r="H45" s="116">
        <f t="shared" si="1"/>
        <v>0</v>
      </c>
      <c r="I45" s="116">
        <f t="shared" si="1"/>
        <v>0</v>
      </c>
      <c r="J45" s="116">
        <v>0</v>
      </c>
    </row>
    <row r="46" spans="1:10" ht="30">
      <c r="A46" s="269"/>
      <c r="B46" s="249"/>
      <c r="C46" s="117" t="s">
        <v>147</v>
      </c>
      <c r="D46" s="115" t="s">
        <v>336</v>
      </c>
      <c r="E46" s="115" t="s">
        <v>186</v>
      </c>
      <c r="F46" s="116">
        <v>0</v>
      </c>
      <c r="G46" s="116">
        <v>0</v>
      </c>
      <c r="H46" s="116">
        <f t="shared" si="1"/>
        <v>0</v>
      </c>
      <c r="I46" s="116">
        <f t="shared" si="1"/>
        <v>0</v>
      </c>
      <c r="J46" s="116">
        <v>0</v>
      </c>
    </row>
    <row r="47" spans="1:10" ht="15">
      <c r="A47" s="255" t="s">
        <v>45</v>
      </c>
      <c r="B47" s="247" t="s">
        <v>314</v>
      </c>
      <c r="C47" s="120" t="s">
        <v>146</v>
      </c>
      <c r="D47" s="115" t="s">
        <v>336</v>
      </c>
      <c r="E47" s="195" t="s">
        <v>168</v>
      </c>
      <c r="F47" s="116">
        <f>F53</f>
        <v>0</v>
      </c>
      <c r="G47" s="116">
        <v>841.5</v>
      </c>
      <c r="H47" s="116">
        <f t="shared" si="1"/>
        <v>829.84931</v>
      </c>
      <c r="I47" s="116">
        <f t="shared" si="1"/>
        <v>829.84931</v>
      </c>
      <c r="J47" s="116">
        <v>829.84931</v>
      </c>
    </row>
    <row r="48" spans="1:10" ht="18.75" customHeight="1">
      <c r="A48" s="256"/>
      <c r="B48" s="257"/>
      <c r="C48" s="117" t="s">
        <v>39</v>
      </c>
      <c r="D48" s="115" t="s">
        <v>336</v>
      </c>
      <c r="E48" s="195" t="s">
        <v>168</v>
      </c>
      <c r="F48" s="116">
        <v>0</v>
      </c>
      <c r="G48" s="116">
        <v>0</v>
      </c>
      <c r="H48" s="116">
        <f t="shared" si="1"/>
        <v>0</v>
      </c>
      <c r="I48" s="116">
        <f t="shared" si="1"/>
        <v>0</v>
      </c>
      <c r="J48" s="116">
        <v>0</v>
      </c>
    </row>
    <row r="49" spans="1:10" ht="15">
      <c r="A49" s="256"/>
      <c r="B49" s="257"/>
      <c r="C49" s="117" t="s">
        <v>40</v>
      </c>
      <c r="D49" s="115" t="s">
        <v>336</v>
      </c>
      <c r="E49" s="195" t="s">
        <v>168</v>
      </c>
      <c r="F49" s="116">
        <f>F55</f>
        <v>0</v>
      </c>
      <c r="G49" s="116">
        <v>825</v>
      </c>
      <c r="H49" s="116">
        <f t="shared" si="1"/>
        <v>813.34931</v>
      </c>
      <c r="I49" s="116">
        <f t="shared" si="1"/>
        <v>813.34931</v>
      </c>
      <c r="J49" s="116">
        <v>813.34931</v>
      </c>
    </row>
    <row r="50" spans="1:10" ht="15">
      <c r="A50" s="256"/>
      <c r="B50" s="257"/>
      <c r="C50" s="117" t="s">
        <v>41</v>
      </c>
      <c r="D50" s="115" t="s">
        <v>336</v>
      </c>
      <c r="E50" s="195" t="s">
        <v>168</v>
      </c>
      <c r="F50" s="116">
        <f>F56</f>
        <v>0</v>
      </c>
      <c r="G50" s="116">
        <v>16.5</v>
      </c>
      <c r="H50" s="116">
        <f t="shared" si="1"/>
        <v>16.5</v>
      </c>
      <c r="I50" s="116">
        <f t="shared" si="1"/>
        <v>16.5</v>
      </c>
      <c r="J50" s="116">
        <v>16.5</v>
      </c>
    </row>
    <row r="51" spans="1:10" ht="15">
      <c r="A51" s="256"/>
      <c r="B51" s="257"/>
      <c r="C51" s="117" t="s">
        <v>36</v>
      </c>
      <c r="D51" s="115" t="s">
        <v>336</v>
      </c>
      <c r="E51" s="195" t="s">
        <v>168</v>
      </c>
      <c r="F51" s="116">
        <v>0</v>
      </c>
      <c r="G51" s="116">
        <v>0</v>
      </c>
      <c r="H51" s="116">
        <f t="shared" si="1"/>
        <v>0</v>
      </c>
      <c r="I51" s="116">
        <f t="shared" si="1"/>
        <v>0</v>
      </c>
      <c r="J51" s="116">
        <v>0</v>
      </c>
    </row>
    <row r="52" spans="1:10" ht="15">
      <c r="A52" s="256"/>
      <c r="B52" s="258"/>
      <c r="C52" s="117" t="s">
        <v>43</v>
      </c>
      <c r="D52" s="115" t="s">
        <v>336</v>
      </c>
      <c r="E52" s="195" t="s">
        <v>168</v>
      </c>
      <c r="F52" s="116">
        <v>0</v>
      </c>
      <c r="G52" s="116">
        <v>0</v>
      </c>
      <c r="H52" s="116">
        <f t="shared" si="1"/>
        <v>0</v>
      </c>
      <c r="I52" s="116">
        <f t="shared" si="1"/>
        <v>0</v>
      </c>
      <c r="J52" s="116">
        <v>0</v>
      </c>
    </row>
    <row r="53" spans="1:10" ht="15">
      <c r="A53" s="270" t="s">
        <v>153</v>
      </c>
      <c r="B53" s="259" t="s">
        <v>156</v>
      </c>
      <c r="C53" s="117" t="s">
        <v>146</v>
      </c>
      <c r="D53" s="115" t="s">
        <v>336</v>
      </c>
      <c r="E53" s="115" t="s">
        <v>169</v>
      </c>
      <c r="F53" s="116">
        <f>F55+F56</f>
        <v>0</v>
      </c>
      <c r="G53" s="116">
        <v>841.5</v>
      </c>
      <c r="H53" s="116">
        <f t="shared" si="1"/>
        <v>829.84931</v>
      </c>
      <c r="I53" s="116">
        <f t="shared" si="1"/>
        <v>829.84931</v>
      </c>
      <c r="J53" s="116">
        <v>829.84931</v>
      </c>
    </row>
    <row r="54" spans="1:10" ht="30">
      <c r="A54" s="271"/>
      <c r="B54" s="260"/>
      <c r="C54" s="117" t="s">
        <v>39</v>
      </c>
      <c r="D54" s="115" t="s">
        <v>336</v>
      </c>
      <c r="E54" s="115" t="s">
        <v>169</v>
      </c>
      <c r="F54" s="116">
        <v>0</v>
      </c>
      <c r="G54" s="116">
        <v>0</v>
      </c>
      <c r="H54" s="116">
        <f t="shared" si="1"/>
        <v>0</v>
      </c>
      <c r="I54" s="116">
        <f t="shared" si="1"/>
        <v>0</v>
      </c>
      <c r="J54" s="116">
        <v>0</v>
      </c>
    </row>
    <row r="55" spans="1:10" ht="15">
      <c r="A55" s="271"/>
      <c r="B55" s="260"/>
      <c r="C55" s="117" t="s">
        <v>40</v>
      </c>
      <c r="D55" s="115" t="s">
        <v>336</v>
      </c>
      <c r="E55" s="115" t="s">
        <v>169</v>
      </c>
      <c r="F55" s="116">
        <v>0</v>
      </c>
      <c r="G55" s="116">
        <v>825</v>
      </c>
      <c r="H55" s="116">
        <f t="shared" si="1"/>
        <v>813.34931</v>
      </c>
      <c r="I55" s="116">
        <f t="shared" si="1"/>
        <v>813.34931</v>
      </c>
      <c r="J55" s="116">
        <v>813.34931</v>
      </c>
    </row>
    <row r="56" spans="1:10" ht="15">
      <c r="A56" s="271"/>
      <c r="B56" s="260"/>
      <c r="C56" s="117" t="s">
        <v>41</v>
      </c>
      <c r="D56" s="115" t="s">
        <v>336</v>
      </c>
      <c r="E56" s="115" t="s">
        <v>169</v>
      </c>
      <c r="F56" s="116">
        <v>0</v>
      </c>
      <c r="G56" s="116">
        <v>16.5</v>
      </c>
      <c r="H56" s="116">
        <f t="shared" si="1"/>
        <v>16.5</v>
      </c>
      <c r="I56" s="116">
        <f t="shared" si="1"/>
        <v>16.5</v>
      </c>
      <c r="J56" s="116">
        <v>16.5</v>
      </c>
    </row>
    <row r="57" spans="1:10" ht="15">
      <c r="A57" s="271"/>
      <c r="B57" s="260"/>
      <c r="C57" s="117" t="s">
        <v>36</v>
      </c>
      <c r="D57" s="115" t="s">
        <v>336</v>
      </c>
      <c r="E57" s="115" t="s">
        <v>169</v>
      </c>
      <c r="F57" s="116">
        <v>0</v>
      </c>
      <c r="G57" s="116">
        <v>0</v>
      </c>
      <c r="H57" s="116">
        <f t="shared" si="1"/>
        <v>0</v>
      </c>
      <c r="I57" s="116">
        <f t="shared" si="1"/>
        <v>0</v>
      </c>
      <c r="J57" s="116">
        <v>0</v>
      </c>
    </row>
    <row r="58" spans="1:10" ht="15">
      <c r="A58" s="271"/>
      <c r="B58" s="260"/>
      <c r="C58" s="117" t="s">
        <v>43</v>
      </c>
      <c r="D58" s="115" t="s">
        <v>336</v>
      </c>
      <c r="E58" s="115" t="s">
        <v>169</v>
      </c>
      <c r="F58" s="116">
        <v>0</v>
      </c>
      <c r="G58" s="116">
        <v>0</v>
      </c>
      <c r="H58" s="116">
        <f t="shared" si="1"/>
        <v>0</v>
      </c>
      <c r="I58" s="116">
        <f t="shared" si="1"/>
        <v>0</v>
      </c>
      <c r="J58" s="116">
        <v>0</v>
      </c>
    </row>
    <row r="59" spans="1:10" ht="15">
      <c r="A59" s="270" t="s">
        <v>157</v>
      </c>
      <c r="B59" s="259" t="s">
        <v>159</v>
      </c>
      <c r="C59" s="117" t="s">
        <v>146</v>
      </c>
      <c r="D59" s="115" t="s">
        <v>336</v>
      </c>
      <c r="E59" s="115" t="s">
        <v>170</v>
      </c>
      <c r="F59" s="116">
        <v>0</v>
      </c>
      <c r="G59" s="116">
        <v>0</v>
      </c>
      <c r="H59" s="116">
        <f t="shared" si="1"/>
        <v>0</v>
      </c>
      <c r="I59" s="116">
        <f t="shared" si="1"/>
        <v>0</v>
      </c>
      <c r="J59" s="116">
        <v>0</v>
      </c>
    </row>
    <row r="60" spans="1:10" ht="30">
      <c r="A60" s="271"/>
      <c r="B60" s="260"/>
      <c r="C60" s="117" t="s">
        <v>39</v>
      </c>
      <c r="D60" s="115" t="s">
        <v>336</v>
      </c>
      <c r="E60" s="115" t="s">
        <v>170</v>
      </c>
      <c r="F60" s="116">
        <v>0</v>
      </c>
      <c r="G60" s="116">
        <v>0</v>
      </c>
      <c r="H60" s="116">
        <f t="shared" si="1"/>
        <v>0</v>
      </c>
      <c r="I60" s="116">
        <f t="shared" si="1"/>
        <v>0</v>
      </c>
      <c r="J60" s="116">
        <v>0</v>
      </c>
    </row>
    <row r="61" spans="1:10" ht="15">
      <c r="A61" s="271"/>
      <c r="B61" s="260"/>
      <c r="C61" s="117" t="s">
        <v>40</v>
      </c>
      <c r="D61" s="115" t="s">
        <v>336</v>
      </c>
      <c r="E61" s="115" t="s">
        <v>170</v>
      </c>
      <c r="F61" s="116">
        <v>0</v>
      </c>
      <c r="G61" s="116">
        <v>0</v>
      </c>
      <c r="H61" s="116">
        <f t="shared" si="1"/>
        <v>0</v>
      </c>
      <c r="I61" s="116">
        <f t="shared" si="1"/>
        <v>0</v>
      </c>
      <c r="J61" s="116">
        <v>0</v>
      </c>
    </row>
    <row r="62" spans="1:10" ht="15">
      <c r="A62" s="271"/>
      <c r="B62" s="260"/>
      <c r="C62" s="117" t="s">
        <v>41</v>
      </c>
      <c r="D62" s="115" t="s">
        <v>336</v>
      </c>
      <c r="E62" s="115" t="s">
        <v>170</v>
      </c>
      <c r="F62" s="116">
        <v>0</v>
      </c>
      <c r="G62" s="116">
        <v>0</v>
      </c>
      <c r="H62" s="116">
        <f t="shared" si="1"/>
        <v>0</v>
      </c>
      <c r="I62" s="116">
        <f t="shared" si="1"/>
        <v>0</v>
      </c>
      <c r="J62" s="116">
        <v>0</v>
      </c>
    </row>
    <row r="63" spans="1:10" ht="15">
      <c r="A63" s="271"/>
      <c r="B63" s="260"/>
      <c r="C63" s="117" t="s">
        <v>36</v>
      </c>
      <c r="D63" s="115" t="s">
        <v>336</v>
      </c>
      <c r="E63" s="115" t="s">
        <v>170</v>
      </c>
      <c r="F63" s="116">
        <v>0</v>
      </c>
      <c r="G63" s="116">
        <v>0</v>
      </c>
      <c r="H63" s="116">
        <f t="shared" si="1"/>
        <v>0</v>
      </c>
      <c r="I63" s="116">
        <f t="shared" si="1"/>
        <v>0</v>
      </c>
      <c r="J63" s="116">
        <v>0</v>
      </c>
    </row>
    <row r="64" spans="1:10" ht="15">
      <c r="A64" s="271"/>
      <c r="B64" s="260"/>
      <c r="C64" s="117" t="s">
        <v>43</v>
      </c>
      <c r="D64" s="115" t="s">
        <v>336</v>
      </c>
      <c r="E64" s="115" t="s">
        <v>170</v>
      </c>
      <c r="F64" s="116">
        <v>0</v>
      </c>
      <c r="G64" s="116">
        <v>0</v>
      </c>
      <c r="H64" s="116">
        <f t="shared" si="1"/>
        <v>0</v>
      </c>
      <c r="I64" s="116">
        <f t="shared" si="1"/>
        <v>0</v>
      </c>
      <c r="J64" s="116">
        <v>0</v>
      </c>
    </row>
    <row r="65" spans="1:10" ht="15">
      <c r="A65" s="270" t="s">
        <v>158</v>
      </c>
      <c r="B65" s="259" t="s">
        <v>160</v>
      </c>
      <c r="C65" s="117" t="s">
        <v>146</v>
      </c>
      <c r="D65" s="115" t="s">
        <v>336</v>
      </c>
      <c r="E65" s="115" t="s">
        <v>171</v>
      </c>
      <c r="F65" s="116">
        <v>0</v>
      </c>
      <c r="G65" s="116">
        <v>0</v>
      </c>
      <c r="H65" s="116">
        <f t="shared" si="1"/>
        <v>0</v>
      </c>
      <c r="I65" s="116">
        <f t="shared" si="1"/>
        <v>0</v>
      </c>
      <c r="J65" s="116">
        <v>0</v>
      </c>
    </row>
    <row r="66" spans="1:10" ht="19.5" customHeight="1">
      <c r="A66" s="271"/>
      <c r="B66" s="260"/>
      <c r="C66" s="117" t="s">
        <v>39</v>
      </c>
      <c r="D66" s="115" t="s">
        <v>336</v>
      </c>
      <c r="E66" s="115" t="s">
        <v>171</v>
      </c>
      <c r="F66" s="116">
        <v>0</v>
      </c>
      <c r="G66" s="116">
        <v>0</v>
      </c>
      <c r="H66" s="116">
        <f t="shared" si="1"/>
        <v>0</v>
      </c>
      <c r="I66" s="116">
        <f t="shared" si="1"/>
        <v>0</v>
      </c>
      <c r="J66" s="116">
        <v>0</v>
      </c>
    </row>
    <row r="67" spans="1:10" ht="15">
      <c r="A67" s="271"/>
      <c r="B67" s="260"/>
      <c r="C67" s="117" t="s">
        <v>40</v>
      </c>
      <c r="D67" s="115" t="s">
        <v>336</v>
      </c>
      <c r="E67" s="115" t="s">
        <v>171</v>
      </c>
      <c r="F67" s="116">
        <v>0</v>
      </c>
      <c r="G67" s="116">
        <v>0</v>
      </c>
      <c r="H67" s="116">
        <f t="shared" si="1"/>
        <v>0</v>
      </c>
      <c r="I67" s="116">
        <f t="shared" si="1"/>
        <v>0</v>
      </c>
      <c r="J67" s="116">
        <v>0</v>
      </c>
    </row>
    <row r="68" spans="1:10" ht="15">
      <c r="A68" s="271"/>
      <c r="B68" s="260"/>
      <c r="C68" s="117" t="s">
        <v>41</v>
      </c>
      <c r="D68" s="115" t="s">
        <v>336</v>
      </c>
      <c r="E68" s="115" t="s">
        <v>171</v>
      </c>
      <c r="F68" s="116">
        <v>0</v>
      </c>
      <c r="G68" s="116">
        <v>0</v>
      </c>
      <c r="H68" s="116">
        <f t="shared" si="1"/>
        <v>0</v>
      </c>
      <c r="I68" s="116">
        <f t="shared" si="1"/>
        <v>0</v>
      </c>
      <c r="J68" s="116">
        <v>0</v>
      </c>
    </row>
    <row r="69" spans="1:10" ht="15">
      <c r="A69" s="271"/>
      <c r="B69" s="260"/>
      <c r="C69" s="117" t="s">
        <v>36</v>
      </c>
      <c r="D69" s="115" t="s">
        <v>336</v>
      </c>
      <c r="E69" s="115" t="s">
        <v>171</v>
      </c>
      <c r="F69" s="116">
        <v>0</v>
      </c>
      <c r="G69" s="116">
        <v>0</v>
      </c>
      <c r="H69" s="116">
        <f t="shared" si="1"/>
        <v>0</v>
      </c>
      <c r="I69" s="116">
        <f t="shared" si="1"/>
        <v>0</v>
      </c>
      <c r="J69" s="116">
        <v>0</v>
      </c>
    </row>
    <row r="70" spans="1:10" ht="15">
      <c r="A70" s="271"/>
      <c r="B70" s="260"/>
      <c r="C70" s="117" t="s">
        <v>43</v>
      </c>
      <c r="D70" s="115" t="s">
        <v>336</v>
      </c>
      <c r="E70" s="115" t="s">
        <v>171</v>
      </c>
      <c r="F70" s="116">
        <v>0</v>
      </c>
      <c r="G70" s="116">
        <v>0</v>
      </c>
      <c r="H70" s="116">
        <f t="shared" si="1"/>
        <v>0</v>
      </c>
      <c r="I70" s="116">
        <f t="shared" si="1"/>
        <v>0</v>
      </c>
      <c r="J70" s="116">
        <v>0</v>
      </c>
    </row>
    <row r="71" spans="1:10" ht="15">
      <c r="A71" s="255" t="s">
        <v>46</v>
      </c>
      <c r="B71" s="247" t="s">
        <v>315</v>
      </c>
      <c r="C71" s="117" t="s">
        <v>146</v>
      </c>
      <c r="D71" s="115" t="s">
        <v>336</v>
      </c>
      <c r="E71" s="115" t="s">
        <v>172</v>
      </c>
      <c r="F71" s="116">
        <f>F73+F74</f>
        <v>1712.58055</v>
      </c>
      <c r="G71" s="116">
        <v>2600.97984</v>
      </c>
      <c r="H71" s="116">
        <f>H73+H74</f>
        <v>2542.47376</v>
      </c>
      <c r="I71" s="116">
        <f>H71</f>
        <v>2542.47376</v>
      </c>
      <c r="J71" s="116">
        <v>2539.5357999999997</v>
      </c>
    </row>
    <row r="72" spans="1:10" ht="18" customHeight="1">
      <c r="A72" s="256"/>
      <c r="B72" s="257"/>
      <c r="C72" s="117" t="s">
        <v>39</v>
      </c>
      <c r="D72" s="115" t="s">
        <v>336</v>
      </c>
      <c r="E72" s="115" t="s">
        <v>172</v>
      </c>
      <c r="F72" s="116">
        <v>0</v>
      </c>
      <c r="G72" s="116">
        <v>0</v>
      </c>
      <c r="H72" s="116">
        <f t="shared" si="1"/>
        <v>0</v>
      </c>
      <c r="I72" s="116">
        <f t="shared" si="1"/>
        <v>0</v>
      </c>
      <c r="J72" s="116">
        <v>0</v>
      </c>
    </row>
    <row r="73" spans="1:10" ht="15">
      <c r="A73" s="256"/>
      <c r="B73" s="257"/>
      <c r="C73" s="117" t="s">
        <v>40</v>
      </c>
      <c r="D73" s="115" t="s">
        <v>336</v>
      </c>
      <c r="E73" s="115" t="s">
        <v>172</v>
      </c>
      <c r="F73" s="116">
        <f>F109</f>
        <v>665.28055</v>
      </c>
      <c r="G73" s="116">
        <v>895.1308100000001</v>
      </c>
      <c r="H73" s="116">
        <f>H109</f>
        <v>836.12473</v>
      </c>
      <c r="I73" s="116">
        <f>H73</f>
        <v>836.12473</v>
      </c>
      <c r="J73" s="116">
        <v>834.18677</v>
      </c>
    </row>
    <row r="74" spans="1:10" ht="15">
      <c r="A74" s="256"/>
      <c r="B74" s="257"/>
      <c r="C74" s="117" t="s">
        <v>41</v>
      </c>
      <c r="D74" s="115" t="s">
        <v>336</v>
      </c>
      <c r="E74" s="115" t="s">
        <v>172</v>
      </c>
      <c r="F74" s="116">
        <f>F80+F98+F104</f>
        <v>1047.3</v>
      </c>
      <c r="G74" s="116">
        <v>1705.8490299999999</v>
      </c>
      <c r="H74" s="116">
        <f>1705.84903+0.5</f>
        <v>1706.34903</v>
      </c>
      <c r="I74" s="116">
        <f>H74</f>
        <v>1706.34903</v>
      </c>
      <c r="J74" s="116">
        <v>1705.3490299999999</v>
      </c>
    </row>
    <row r="75" spans="1:10" ht="15">
      <c r="A75" s="256"/>
      <c r="B75" s="257"/>
      <c r="C75" s="117" t="s">
        <v>36</v>
      </c>
      <c r="D75" s="115" t="s">
        <v>336</v>
      </c>
      <c r="E75" s="115" t="s">
        <v>172</v>
      </c>
      <c r="F75" s="116">
        <v>0</v>
      </c>
      <c r="G75" s="116">
        <v>0</v>
      </c>
      <c r="H75" s="116">
        <f aca="true" t="shared" si="2" ref="H75:I124">I75</f>
        <v>0</v>
      </c>
      <c r="I75" s="116">
        <f t="shared" si="2"/>
        <v>0</v>
      </c>
      <c r="J75" s="116">
        <v>0</v>
      </c>
    </row>
    <row r="76" spans="1:10" ht="15">
      <c r="A76" s="265"/>
      <c r="B76" s="257"/>
      <c r="C76" s="117" t="s">
        <v>43</v>
      </c>
      <c r="D76" s="115" t="s">
        <v>336</v>
      </c>
      <c r="E76" s="115" t="s">
        <v>172</v>
      </c>
      <c r="F76" s="116">
        <v>0</v>
      </c>
      <c r="G76" s="116">
        <v>0</v>
      </c>
      <c r="H76" s="116">
        <f t="shared" si="2"/>
        <v>0</v>
      </c>
      <c r="I76" s="116">
        <f t="shared" si="2"/>
        <v>0</v>
      </c>
      <c r="J76" s="116">
        <v>0</v>
      </c>
    </row>
    <row r="77" spans="1:10" ht="15">
      <c r="A77" s="266" t="s">
        <v>82</v>
      </c>
      <c r="B77" s="247" t="s">
        <v>187</v>
      </c>
      <c r="C77" s="117" t="s">
        <v>146</v>
      </c>
      <c r="D77" s="115" t="s">
        <v>336</v>
      </c>
      <c r="E77" s="115" t="s">
        <v>173</v>
      </c>
      <c r="F77" s="116" t="str">
        <f>F80</f>
        <v>497,30000</v>
      </c>
      <c r="G77" s="116" t="s">
        <v>342</v>
      </c>
      <c r="H77" s="116">
        <f t="shared" si="2"/>
        <v>497.3</v>
      </c>
      <c r="I77" s="116">
        <f t="shared" si="2"/>
        <v>497.3</v>
      </c>
      <c r="J77" s="116">
        <v>497.3</v>
      </c>
    </row>
    <row r="78" spans="1:10" ht="21" customHeight="1">
      <c r="A78" s="266"/>
      <c r="B78" s="257"/>
      <c r="C78" s="117" t="s">
        <v>39</v>
      </c>
      <c r="D78" s="115" t="s">
        <v>336</v>
      </c>
      <c r="E78" s="115" t="s">
        <v>173</v>
      </c>
      <c r="F78" s="116">
        <v>0</v>
      </c>
      <c r="G78" s="116">
        <v>0</v>
      </c>
      <c r="H78" s="116">
        <f t="shared" si="2"/>
        <v>0</v>
      </c>
      <c r="I78" s="116">
        <f t="shared" si="2"/>
        <v>0</v>
      </c>
      <c r="J78" s="116">
        <v>0</v>
      </c>
    </row>
    <row r="79" spans="1:10" ht="15">
      <c r="A79" s="266"/>
      <c r="B79" s="257"/>
      <c r="C79" s="117" t="s">
        <v>40</v>
      </c>
      <c r="D79" s="115" t="s">
        <v>336</v>
      </c>
      <c r="E79" s="115" t="s">
        <v>173</v>
      </c>
      <c r="F79" s="116">
        <v>0</v>
      </c>
      <c r="G79" s="116">
        <v>0</v>
      </c>
      <c r="H79" s="116">
        <f t="shared" si="2"/>
        <v>0</v>
      </c>
      <c r="I79" s="116">
        <f t="shared" si="2"/>
        <v>0</v>
      </c>
      <c r="J79" s="116">
        <v>0</v>
      </c>
    </row>
    <row r="80" spans="1:10" ht="15">
      <c r="A80" s="266"/>
      <c r="B80" s="257"/>
      <c r="C80" s="117" t="s">
        <v>41</v>
      </c>
      <c r="D80" s="115" t="s">
        <v>336</v>
      </c>
      <c r="E80" s="115" t="s">
        <v>173</v>
      </c>
      <c r="F80" s="116" t="str">
        <f>6!C69</f>
        <v>497,30000</v>
      </c>
      <c r="G80" s="116">
        <v>497.3</v>
      </c>
      <c r="H80" s="116">
        <f t="shared" si="2"/>
        <v>497.3</v>
      </c>
      <c r="I80" s="116">
        <f t="shared" si="2"/>
        <v>497.3</v>
      </c>
      <c r="J80" s="116">
        <v>497.3</v>
      </c>
    </row>
    <row r="81" spans="1:10" ht="15">
      <c r="A81" s="266"/>
      <c r="B81" s="257"/>
      <c r="C81" s="117" t="s">
        <v>36</v>
      </c>
      <c r="D81" s="115" t="s">
        <v>336</v>
      </c>
      <c r="E81" s="115" t="s">
        <v>173</v>
      </c>
      <c r="F81" s="116">
        <v>0</v>
      </c>
      <c r="G81" s="116">
        <v>0</v>
      </c>
      <c r="H81" s="116">
        <f t="shared" si="2"/>
        <v>0</v>
      </c>
      <c r="I81" s="116">
        <f t="shared" si="2"/>
        <v>0</v>
      </c>
      <c r="J81" s="116">
        <v>0</v>
      </c>
    </row>
    <row r="82" spans="1:10" ht="15">
      <c r="A82" s="266"/>
      <c r="B82" s="257"/>
      <c r="C82" s="117" t="s">
        <v>43</v>
      </c>
      <c r="D82" s="115" t="s">
        <v>336</v>
      </c>
      <c r="E82" s="115" t="s">
        <v>173</v>
      </c>
      <c r="F82" s="116">
        <v>0</v>
      </c>
      <c r="G82" s="116">
        <v>0</v>
      </c>
      <c r="H82" s="116">
        <f t="shared" si="2"/>
        <v>0</v>
      </c>
      <c r="I82" s="116">
        <f t="shared" si="2"/>
        <v>0</v>
      </c>
      <c r="J82" s="116">
        <v>0</v>
      </c>
    </row>
    <row r="83" spans="1:10" ht="15">
      <c r="A83" s="266" t="s">
        <v>83</v>
      </c>
      <c r="B83" s="247" t="s">
        <v>323</v>
      </c>
      <c r="C83" s="117" t="s">
        <v>146</v>
      </c>
      <c r="D83" s="115" t="s">
        <v>336</v>
      </c>
      <c r="E83" s="115" t="s">
        <v>174</v>
      </c>
      <c r="F83" s="116">
        <v>0</v>
      </c>
      <c r="G83" s="116">
        <v>0</v>
      </c>
      <c r="H83" s="116">
        <f t="shared" si="2"/>
        <v>0</v>
      </c>
      <c r="I83" s="116">
        <f t="shared" si="2"/>
        <v>0</v>
      </c>
      <c r="J83" s="116">
        <v>0</v>
      </c>
    </row>
    <row r="84" spans="1:10" ht="18.75" customHeight="1">
      <c r="A84" s="266"/>
      <c r="B84" s="257"/>
      <c r="C84" s="117" t="s">
        <v>39</v>
      </c>
      <c r="D84" s="115" t="s">
        <v>336</v>
      </c>
      <c r="E84" s="115" t="s">
        <v>174</v>
      </c>
      <c r="F84" s="116">
        <v>0</v>
      </c>
      <c r="G84" s="116">
        <v>0</v>
      </c>
      <c r="H84" s="116">
        <f t="shared" si="2"/>
        <v>0</v>
      </c>
      <c r="I84" s="116">
        <f t="shared" si="2"/>
        <v>0</v>
      </c>
      <c r="J84" s="116">
        <v>0</v>
      </c>
    </row>
    <row r="85" spans="1:10" ht="15">
      <c r="A85" s="266"/>
      <c r="B85" s="257"/>
      <c r="C85" s="117" t="s">
        <v>40</v>
      </c>
      <c r="D85" s="115" t="s">
        <v>336</v>
      </c>
      <c r="E85" s="115" t="s">
        <v>174</v>
      </c>
      <c r="F85" s="116">
        <v>0</v>
      </c>
      <c r="G85" s="116">
        <v>0</v>
      </c>
      <c r="H85" s="116">
        <f t="shared" si="2"/>
        <v>0</v>
      </c>
      <c r="I85" s="116">
        <f t="shared" si="2"/>
        <v>0</v>
      </c>
      <c r="J85" s="116">
        <v>0</v>
      </c>
    </row>
    <row r="86" spans="1:10" ht="15">
      <c r="A86" s="266"/>
      <c r="B86" s="257"/>
      <c r="C86" s="117" t="s">
        <v>41</v>
      </c>
      <c r="D86" s="115" t="s">
        <v>336</v>
      </c>
      <c r="E86" s="115" t="s">
        <v>174</v>
      </c>
      <c r="F86" s="116">
        <v>0</v>
      </c>
      <c r="G86" s="116">
        <v>0</v>
      </c>
      <c r="H86" s="116">
        <f t="shared" si="2"/>
        <v>0</v>
      </c>
      <c r="I86" s="116">
        <f t="shared" si="2"/>
        <v>0</v>
      </c>
      <c r="J86" s="116">
        <v>0</v>
      </c>
    </row>
    <row r="87" spans="1:10" ht="15">
      <c r="A87" s="266"/>
      <c r="B87" s="257"/>
      <c r="C87" s="117" t="s">
        <v>36</v>
      </c>
      <c r="D87" s="115" t="s">
        <v>336</v>
      </c>
      <c r="E87" s="115" t="s">
        <v>174</v>
      </c>
      <c r="F87" s="116">
        <v>0</v>
      </c>
      <c r="G87" s="116">
        <v>0</v>
      </c>
      <c r="H87" s="116">
        <f t="shared" si="2"/>
        <v>0</v>
      </c>
      <c r="I87" s="116">
        <f t="shared" si="2"/>
        <v>0</v>
      </c>
      <c r="J87" s="116">
        <v>0</v>
      </c>
    </row>
    <row r="88" spans="1:10" ht="15">
      <c r="A88" s="266"/>
      <c r="B88" s="258"/>
      <c r="C88" s="117" t="s">
        <v>43</v>
      </c>
      <c r="D88" s="115" t="s">
        <v>336</v>
      </c>
      <c r="E88" s="115" t="s">
        <v>174</v>
      </c>
      <c r="F88" s="116">
        <v>0</v>
      </c>
      <c r="G88" s="116">
        <v>0</v>
      </c>
      <c r="H88" s="116">
        <f t="shared" si="2"/>
        <v>0</v>
      </c>
      <c r="I88" s="116">
        <f t="shared" si="2"/>
        <v>0</v>
      </c>
      <c r="J88" s="116">
        <v>0</v>
      </c>
    </row>
    <row r="89" spans="1:10" ht="15">
      <c r="A89" s="266" t="s">
        <v>84</v>
      </c>
      <c r="B89" s="247" t="s">
        <v>324</v>
      </c>
      <c r="C89" s="117" t="s">
        <v>146</v>
      </c>
      <c r="D89" s="115" t="s">
        <v>336</v>
      </c>
      <c r="E89" s="115" t="s">
        <v>175</v>
      </c>
      <c r="F89" s="116">
        <v>0</v>
      </c>
      <c r="G89" s="116">
        <v>0</v>
      </c>
      <c r="H89" s="116">
        <f t="shared" si="2"/>
        <v>0</v>
      </c>
      <c r="I89" s="116">
        <f t="shared" si="2"/>
        <v>0</v>
      </c>
      <c r="J89" s="116">
        <v>0</v>
      </c>
    </row>
    <row r="90" spans="1:10" ht="18.75" customHeight="1">
      <c r="A90" s="266"/>
      <c r="B90" s="257"/>
      <c r="C90" s="117" t="s">
        <v>39</v>
      </c>
      <c r="D90" s="115" t="s">
        <v>336</v>
      </c>
      <c r="E90" s="115" t="s">
        <v>175</v>
      </c>
      <c r="F90" s="116">
        <v>0</v>
      </c>
      <c r="G90" s="116">
        <v>0</v>
      </c>
      <c r="H90" s="116">
        <f t="shared" si="2"/>
        <v>0</v>
      </c>
      <c r="I90" s="116">
        <f t="shared" si="2"/>
        <v>0</v>
      </c>
      <c r="J90" s="116">
        <v>0</v>
      </c>
    </row>
    <row r="91" spans="1:10" ht="15">
      <c r="A91" s="266"/>
      <c r="B91" s="257"/>
      <c r="C91" s="117" t="s">
        <v>40</v>
      </c>
      <c r="D91" s="115" t="s">
        <v>336</v>
      </c>
      <c r="E91" s="115" t="s">
        <v>175</v>
      </c>
      <c r="F91" s="116">
        <v>0</v>
      </c>
      <c r="G91" s="116">
        <v>0</v>
      </c>
      <c r="H91" s="116">
        <f t="shared" si="2"/>
        <v>0</v>
      </c>
      <c r="I91" s="116">
        <f t="shared" si="2"/>
        <v>0</v>
      </c>
      <c r="J91" s="116">
        <v>0</v>
      </c>
    </row>
    <row r="92" spans="1:10" ht="15">
      <c r="A92" s="266"/>
      <c r="B92" s="257"/>
      <c r="C92" s="117" t="s">
        <v>41</v>
      </c>
      <c r="D92" s="115" t="s">
        <v>336</v>
      </c>
      <c r="E92" s="115" t="s">
        <v>175</v>
      </c>
      <c r="F92" s="116">
        <v>0</v>
      </c>
      <c r="G92" s="116">
        <v>0</v>
      </c>
      <c r="H92" s="116">
        <f t="shared" si="2"/>
        <v>0</v>
      </c>
      <c r="I92" s="116">
        <f t="shared" si="2"/>
        <v>0</v>
      </c>
      <c r="J92" s="116">
        <v>0</v>
      </c>
    </row>
    <row r="93" spans="1:10" ht="15">
      <c r="A93" s="266"/>
      <c r="B93" s="257"/>
      <c r="C93" s="117" t="s">
        <v>36</v>
      </c>
      <c r="D93" s="115" t="s">
        <v>336</v>
      </c>
      <c r="E93" s="115" t="s">
        <v>175</v>
      </c>
      <c r="F93" s="116">
        <v>0</v>
      </c>
      <c r="G93" s="116">
        <v>0</v>
      </c>
      <c r="H93" s="116">
        <f t="shared" si="2"/>
        <v>0</v>
      </c>
      <c r="I93" s="116">
        <f t="shared" si="2"/>
        <v>0</v>
      </c>
      <c r="J93" s="116">
        <v>0</v>
      </c>
    </row>
    <row r="94" spans="1:10" ht="15">
      <c r="A94" s="266"/>
      <c r="B94" s="257"/>
      <c r="C94" s="117" t="s">
        <v>43</v>
      </c>
      <c r="D94" s="115" t="s">
        <v>336</v>
      </c>
      <c r="E94" s="115" t="s">
        <v>175</v>
      </c>
      <c r="F94" s="116">
        <v>0</v>
      </c>
      <c r="G94" s="116">
        <v>0</v>
      </c>
      <c r="H94" s="116">
        <f t="shared" si="2"/>
        <v>0</v>
      </c>
      <c r="I94" s="116">
        <f t="shared" si="2"/>
        <v>0</v>
      </c>
      <c r="J94" s="116">
        <v>0</v>
      </c>
    </row>
    <row r="95" spans="1:10" ht="15">
      <c r="A95" s="266" t="s">
        <v>162</v>
      </c>
      <c r="B95" s="247" t="s">
        <v>161</v>
      </c>
      <c r="C95" s="117" t="s">
        <v>146</v>
      </c>
      <c r="D95" s="115" t="s">
        <v>336</v>
      </c>
      <c r="E95" s="115" t="s">
        <v>176</v>
      </c>
      <c r="F95" s="116" t="str">
        <f>F98</f>
        <v>200,00000</v>
      </c>
      <c r="G95" s="116" t="s">
        <v>343</v>
      </c>
      <c r="H95" s="116" t="str">
        <f t="shared" si="2"/>
        <v>200,00000</v>
      </c>
      <c r="I95" s="116" t="str">
        <f t="shared" si="2"/>
        <v>200,00000</v>
      </c>
      <c r="J95" s="116" t="s">
        <v>343</v>
      </c>
    </row>
    <row r="96" spans="1:10" ht="16.5" customHeight="1">
      <c r="A96" s="266"/>
      <c r="B96" s="257"/>
      <c r="C96" s="117" t="s">
        <v>39</v>
      </c>
      <c r="D96" s="115" t="s">
        <v>336</v>
      </c>
      <c r="E96" s="115" t="s">
        <v>176</v>
      </c>
      <c r="F96" s="116">
        <v>0</v>
      </c>
      <c r="G96" s="116">
        <v>0</v>
      </c>
      <c r="H96" s="116">
        <f t="shared" si="2"/>
        <v>0</v>
      </c>
      <c r="I96" s="116">
        <f t="shared" si="2"/>
        <v>0</v>
      </c>
      <c r="J96" s="116">
        <v>0</v>
      </c>
    </row>
    <row r="97" spans="1:10" ht="15">
      <c r="A97" s="266"/>
      <c r="B97" s="257"/>
      <c r="C97" s="117" t="s">
        <v>40</v>
      </c>
      <c r="D97" s="115" t="s">
        <v>336</v>
      </c>
      <c r="E97" s="115" t="s">
        <v>176</v>
      </c>
      <c r="F97" s="116">
        <v>0</v>
      </c>
      <c r="G97" s="116">
        <v>0</v>
      </c>
      <c r="H97" s="116">
        <f t="shared" si="2"/>
        <v>0</v>
      </c>
      <c r="I97" s="116">
        <f t="shared" si="2"/>
        <v>0</v>
      </c>
      <c r="J97" s="116">
        <v>0</v>
      </c>
    </row>
    <row r="98" spans="1:10" ht="15">
      <c r="A98" s="266"/>
      <c r="B98" s="257"/>
      <c r="C98" s="117" t="s">
        <v>41</v>
      </c>
      <c r="D98" s="115" t="s">
        <v>336</v>
      </c>
      <c r="E98" s="115" t="s">
        <v>176</v>
      </c>
      <c r="F98" s="116" t="str">
        <f>6!C90</f>
        <v>200,00000</v>
      </c>
      <c r="G98" s="116" t="s">
        <v>343</v>
      </c>
      <c r="H98" s="116" t="str">
        <f t="shared" si="2"/>
        <v>200,00000</v>
      </c>
      <c r="I98" s="116" t="str">
        <f t="shared" si="2"/>
        <v>200,00000</v>
      </c>
      <c r="J98" s="116" t="s">
        <v>343</v>
      </c>
    </row>
    <row r="99" spans="1:10" ht="15">
      <c r="A99" s="266"/>
      <c r="B99" s="257"/>
      <c r="C99" s="117" t="s">
        <v>36</v>
      </c>
      <c r="D99" s="115" t="s">
        <v>336</v>
      </c>
      <c r="E99" s="115" t="s">
        <v>176</v>
      </c>
      <c r="F99" s="116">
        <v>0</v>
      </c>
      <c r="G99" s="116">
        <v>0</v>
      </c>
      <c r="H99" s="116">
        <f t="shared" si="2"/>
        <v>0</v>
      </c>
      <c r="I99" s="116">
        <f t="shared" si="2"/>
        <v>0</v>
      </c>
      <c r="J99" s="116">
        <v>0</v>
      </c>
    </row>
    <row r="100" spans="1:10" ht="15">
      <c r="A100" s="266"/>
      <c r="B100" s="257"/>
      <c r="C100" s="117" t="s">
        <v>43</v>
      </c>
      <c r="D100" s="115" t="s">
        <v>336</v>
      </c>
      <c r="E100" s="115" t="s">
        <v>176</v>
      </c>
      <c r="F100" s="116">
        <v>0</v>
      </c>
      <c r="G100" s="116">
        <v>0</v>
      </c>
      <c r="H100" s="116">
        <f t="shared" si="2"/>
        <v>0</v>
      </c>
      <c r="I100" s="116">
        <f t="shared" si="2"/>
        <v>0</v>
      </c>
      <c r="J100" s="116">
        <v>0</v>
      </c>
    </row>
    <row r="101" spans="1:10" ht="15">
      <c r="A101" s="266" t="s">
        <v>163</v>
      </c>
      <c r="B101" s="247" t="s">
        <v>285</v>
      </c>
      <c r="C101" s="117" t="s">
        <v>146</v>
      </c>
      <c r="D101" s="115" t="s">
        <v>336</v>
      </c>
      <c r="E101" s="115" t="s">
        <v>177</v>
      </c>
      <c r="F101" s="116">
        <f>F104</f>
        <v>350</v>
      </c>
      <c r="G101" s="116">
        <v>1008.54903</v>
      </c>
      <c r="H101" s="116">
        <f>H104</f>
        <v>1008.54903</v>
      </c>
      <c r="I101" s="116">
        <f>I104</f>
        <v>1008.54903</v>
      </c>
      <c r="J101" s="116">
        <v>1008.04903</v>
      </c>
    </row>
    <row r="102" spans="1:10" ht="17.25" customHeight="1">
      <c r="A102" s="266"/>
      <c r="B102" s="257"/>
      <c r="C102" s="117" t="s">
        <v>39</v>
      </c>
      <c r="D102" s="115" t="s">
        <v>336</v>
      </c>
      <c r="E102" s="115" t="s">
        <v>177</v>
      </c>
      <c r="F102" s="116">
        <v>0</v>
      </c>
      <c r="G102" s="116">
        <v>0</v>
      </c>
      <c r="H102" s="116">
        <f t="shared" si="2"/>
        <v>0</v>
      </c>
      <c r="I102" s="116">
        <f t="shared" si="2"/>
        <v>0</v>
      </c>
      <c r="J102" s="116">
        <v>0</v>
      </c>
    </row>
    <row r="103" spans="1:10" ht="15">
      <c r="A103" s="266"/>
      <c r="B103" s="257"/>
      <c r="C103" s="117" t="s">
        <v>40</v>
      </c>
      <c r="D103" s="115" t="s">
        <v>336</v>
      </c>
      <c r="E103" s="115" t="s">
        <v>177</v>
      </c>
      <c r="F103" s="116">
        <v>0</v>
      </c>
      <c r="G103" s="116">
        <v>0</v>
      </c>
      <c r="H103" s="116">
        <f t="shared" si="2"/>
        <v>0</v>
      </c>
      <c r="I103" s="116">
        <f t="shared" si="2"/>
        <v>0</v>
      </c>
      <c r="J103" s="116">
        <v>0</v>
      </c>
    </row>
    <row r="104" spans="1:11" ht="15">
      <c r="A104" s="266"/>
      <c r="B104" s="257"/>
      <c r="C104" s="117" t="s">
        <v>41</v>
      </c>
      <c r="D104" s="115" t="s">
        <v>336</v>
      </c>
      <c r="E104" s="115" t="s">
        <v>177</v>
      </c>
      <c r="F104" s="116">
        <v>350</v>
      </c>
      <c r="G104" s="116">
        <f>6!C97</f>
        <v>1008.54903</v>
      </c>
      <c r="H104" s="116">
        <f>1008.54903</f>
        <v>1008.54903</v>
      </c>
      <c r="I104" s="116">
        <v>1008.54903</v>
      </c>
      <c r="J104" s="116">
        <v>1008.04903</v>
      </c>
      <c r="K104" s="207"/>
    </row>
    <row r="105" spans="1:10" ht="15">
      <c r="A105" s="266"/>
      <c r="B105" s="257"/>
      <c r="C105" s="117" t="s">
        <v>36</v>
      </c>
      <c r="D105" s="115" t="s">
        <v>336</v>
      </c>
      <c r="E105" s="115" t="s">
        <v>177</v>
      </c>
      <c r="F105" s="116">
        <v>0</v>
      </c>
      <c r="G105" s="116">
        <v>0</v>
      </c>
      <c r="H105" s="116">
        <f t="shared" si="2"/>
        <v>0</v>
      </c>
      <c r="I105" s="116">
        <f t="shared" si="2"/>
        <v>0</v>
      </c>
      <c r="J105" s="116">
        <v>0</v>
      </c>
    </row>
    <row r="106" spans="1:10" ht="15">
      <c r="A106" s="266"/>
      <c r="B106" s="257"/>
      <c r="C106" s="117" t="s">
        <v>43</v>
      </c>
      <c r="D106" s="115" t="s">
        <v>336</v>
      </c>
      <c r="E106" s="115" t="s">
        <v>177</v>
      </c>
      <c r="F106" s="116">
        <v>0</v>
      </c>
      <c r="G106" s="116">
        <v>0</v>
      </c>
      <c r="H106" s="116">
        <f t="shared" si="2"/>
        <v>0</v>
      </c>
      <c r="I106" s="116">
        <f t="shared" si="2"/>
        <v>0</v>
      </c>
      <c r="J106" s="116">
        <v>0</v>
      </c>
    </row>
    <row r="107" spans="1:10" ht="15">
      <c r="A107" s="266" t="s">
        <v>164</v>
      </c>
      <c r="B107" s="247" t="s">
        <v>325</v>
      </c>
      <c r="C107" s="117" t="s">
        <v>146</v>
      </c>
      <c r="D107" s="115" t="s">
        <v>336</v>
      </c>
      <c r="E107" s="115" t="s">
        <v>178</v>
      </c>
      <c r="F107" s="116">
        <f>F109</f>
        <v>665.28055</v>
      </c>
      <c r="G107" s="116">
        <v>895.13081</v>
      </c>
      <c r="H107" s="116">
        <f>H109</f>
        <v>836.12473</v>
      </c>
      <c r="I107" s="116">
        <f>I109</f>
        <v>836.12473</v>
      </c>
      <c r="J107" s="116">
        <v>834.18677</v>
      </c>
    </row>
    <row r="108" spans="1:10" ht="17.25" customHeight="1">
      <c r="A108" s="266"/>
      <c r="B108" s="257"/>
      <c r="C108" s="117" t="s">
        <v>39</v>
      </c>
      <c r="D108" s="115" t="s">
        <v>336</v>
      </c>
      <c r="E108" s="115" t="s">
        <v>178</v>
      </c>
      <c r="F108" s="116">
        <v>0</v>
      </c>
      <c r="G108" s="116">
        <v>0</v>
      </c>
      <c r="H108" s="116">
        <v>0</v>
      </c>
      <c r="I108" s="116">
        <v>0</v>
      </c>
      <c r="J108" s="116">
        <v>2</v>
      </c>
    </row>
    <row r="109" spans="1:10" ht="15">
      <c r="A109" s="266"/>
      <c r="B109" s="257"/>
      <c r="C109" s="117" t="s">
        <v>40</v>
      </c>
      <c r="D109" s="115" t="s">
        <v>336</v>
      </c>
      <c r="E109" s="115" t="s">
        <v>178</v>
      </c>
      <c r="F109" s="116">
        <v>665.28055</v>
      </c>
      <c r="G109" s="116">
        <f>6!C103</f>
        <v>895.1308100000001</v>
      </c>
      <c r="H109" s="116">
        <f>834.18677+1.93796</f>
        <v>836.12473</v>
      </c>
      <c r="I109" s="116">
        <f>H109</f>
        <v>836.12473</v>
      </c>
      <c r="J109" s="116">
        <v>834.18677</v>
      </c>
    </row>
    <row r="110" spans="1:10" ht="15">
      <c r="A110" s="266"/>
      <c r="B110" s="257"/>
      <c r="C110" s="117" t="s">
        <v>41</v>
      </c>
      <c r="D110" s="115" t="s">
        <v>336</v>
      </c>
      <c r="E110" s="115" t="s">
        <v>178</v>
      </c>
      <c r="F110" s="116">
        <v>0</v>
      </c>
      <c r="G110" s="116">
        <v>0</v>
      </c>
      <c r="H110" s="116">
        <f t="shared" si="2"/>
        <v>0</v>
      </c>
      <c r="I110" s="116">
        <f t="shared" si="2"/>
        <v>0</v>
      </c>
      <c r="J110" s="116">
        <v>0</v>
      </c>
    </row>
    <row r="111" spans="1:10" ht="15">
      <c r="A111" s="266"/>
      <c r="B111" s="257"/>
      <c r="C111" s="117" t="s">
        <v>36</v>
      </c>
      <c r="D111" s="115" t="s">
        <v>336</v>
      </c>
      <c r="E111" s="115" t="s">
        <v>178</v>
      </c>
      <c r="F111" s="116">
        <v>0</v>
      </c>
      <c r="G111" s="116">
        <v>0</v>
      </c>
      <c r="H111" s="116">
        <f t="shared" si="2"/>
        <v>0</v>
      </c>
      <c r="I111" s="116">
        <f t="shared" si="2"/>
        <v>0</v>
      </c>
      <c r="J111" s="116">
        <v>0</v>
      </c>
    </row>
    <row r="112" spans="1:10" ht="15">
      <c r="A112" s="266"/>
      <c r="B112" s="257"/>
      <c r="C112" s="117" t="s">
        <v>43</v>
      </c>
      <c r="D112" s="115" t="s">
        <v>336</v>
      </c>
      <c r="E112" s="115" t="s">
        <v>178</v>
      </c>
      <c r="F112" s="116">
        <v>0</v>
      </c>
      <c r="G112" s="116">
        <v>0</v>
      </c>
      <c r="H112" s="116">
        <f t="shared" si="2"/>
        <v>0</v>
      </c>
      <c r="I112" s="116">
        <f t="shared" si="2"/>
        <v>0</v>
      </c>
      <c r="J112" s="116">
        <v>0</v>
      </c>
    </row>
    <row r="113" spans="1:10" ht="15">
      <c r="A113" s="266" t="s">
        <v>109</v>
      </c>
      <c r="B113" s="247" t="s">
        <v>319</v>
      </c>
      <c r="C113" s="117" t="s">
        <v>146</v>
      </c>
      <c r="D113" s="115" t="s">
        <v>336</v>
      </c>
      <c r="E113" s="115" t="s">
        <v>179</v>
      </c>
      <c r="F113" s="116">
        <f>F116</f>
        <v>542.30481</v>
      </c>
      <c r="G113" s="116">
        <f>G116</f>
        <v>5503.75396</v>
      </c>
      <c r="H113" s="116">
        <f>H116</f>
        <v>5239.75396</v>
      </c>
      <c r="I113" s="116">
        <f>I116</f>
        <v>5239.75396</v>
      </c>
      <c r="J113" s="116">
        <v>5035.9928199999995</v>
      </c>
    </row>
    <row r="114" spans="1:10" ht="19.5" customHeight="1">
      <c r="A114" s="266"/>
      <c r="B114" s="257"/>
      <c r="C114" s="117" t="s">
        <v>39</v>
      </c>
      <c r="D114" s="115" t="s">
        <v>336</v>
      </c>
      <c r="E114" s="115" t="s">
        <v>179</v>
      </c>
      <c r="F114" s="116">
        <v>0</v>
      </c>
      <c r="G114" s="116">
        <v>0</v>
      </c>
      <c r="H114" s="116">
        <f t="shared" si="2"/>
        <v>0</v>
      </c>
      <c r="I114" s="116">
        <f t="shared" si="2"/>
        <v>0</v>
      </c>
      <c r="J114" s="116">
        <v>0</v>
      </c>
    </row>
    <row r="115" spans="1:10" ht="15">
      <c r="A115" s="266"/>
      <c r="B115" s="257"/>
      <c r="C115" s="117" t="s">
        <v>40</v>
      </c>
      <c r="D115" s="115" t="s">
        <v>336</v>
      </c>
      <c r="E115" s="115" t="s">
        <v>179</v>
      </c>
      <c r="F115" s="116">
        <v>0</v>
      </c>
      <c r="G115" s="116">
        <v>0</v>
      </c>
      <c r="H115" s="116">
        <f t="shared" si="2"/>
        <v>0</v>
      </c>
      <c r="I115" s="116">
        <f t="shared" si="2"/>
        <v>0</v>
      </c>
      <c r="J115" s="116">
        <v>0</v>
      </c>
    </row>
    <row r="116" spans="1:10" ht="15">
      <c r="A116" s="266"/>
      <c r="B116" s="257"/>
      <c r="C116" s="117" t="s">
        <v>41</v>
      </c>
      <c r="D116" s="115" t="s">
        <v>336</v>
      </c>
      <c r="E116" s="115" t="s">
        <v>179</v>
      </c>
      <c r="F116" s="116">
        <f>F119</f>
        <v>542.30481</v>
      </c>
      <c r="G116" s="116">
        <f>G119</f>
        <v>5503.75396</v>
      </c>
      <c r="H116" s="116">
        <f>H119</f>
        <v>5239.75396</v>
      </c>
      <c r="I116" s="116">
        <f>I119</f>
        <v>5239.75396</v>
      </c>
      <c r="J116" s="116">
        <v>5035.9928199999995</v>
      </c>
    </row>
    <row r="117" spans="1:10" ht="15">
      <c r="A117" s="266"/>
      <c r="B117" s="257"/>
      <c r="C117" s="117" t="s">
        <v>36</v>
      </c>
      <c r="D117" s="115" t="s">
        <v>336</v>
      </c>
      <c r="E117" s="115" t="s">
        <v>179</v>
      </c>
      <c r="F117" s="116">
        <v>0</v>
      </c>
      <c r="G117" s="116">
        <v>0</v>
      </c>
      <c r="H117" s="116">
        <f t="shared" si="2"/>
        <v>0</v>
      </c>
      <c r="I117" s="116">
        <f t="shared" si="2"/>
        <v>0</v>
      </c>
      <c r="J117" s="116">
        <v>0</v>
      </c>
    </row>
    <row r="118" spans="1:10" ht="15">
      <c r="A118" s="266"/>
      <c r="B118" s="257"/>
      <c r="C118" s="117" t="s">
        <v>43</v>
      </c>
      <c r="D118" s="115" t="s">
        <v>336</v>
      </c>
      <c r="E118" s="115" t="s">
        <v>179</v>
      </c>
      <c r="F118" s="116">
        <v>0</v>
      </c>
      <c r="G118" s="116">
        <v>0</v>
      </c>
      <c r="H118" s="116">
        <f t="shared" si="2"/>
        <v>0</v>
      </c>
      <c r="I118" s="116">
        <f t="shared" si="2"/>
        <v>0</v>
      </c>
      <c r="J118" s="116">
        <v>0</v>
      </c>
    </row>
    <row r="119" spans="1:10" ht="15">
      <c r="A119" s="266" t="s">
        <v>102</v>
      </c>
      <c r="B119" s="247" t="s">
        <v>326</v>
      </c>
      <c r="C119" s="117" t="s">
        <v>146</v>
      </c>
      <c r="D119" s="115" t="s">
        <v>336</v>
      </c>
      <c r="E119" s="115" t="s">
        <v>180</v>
      </c>
      <c r="F119" s="116">
        <f>F122</f>
        <v>542.30481</v>
      </c>
      <c r="G119" s="116">
        <f>G122</f>
        <v>5503.75396</v>
      </c>
      <c r="H119" s="116">
        <f>H122</f>
        <v>5239.75396</v>
      </c>
      <c r="I119" s="116">
        <f>I122</f>
        <v>5239.75396</v>
      </c>
      <c r="J119" s="116">
        <v>5035.9928199999995</v>
      </c>
    </row>
    <row r="120" spans="1:10" ht="17.25" customHeight="1">
      <c r="A120" s="266"/>
      <c r="B120" s="248"/>
      <c r="C120" s="117" t="s">
        <v>39</v>
      </c>
      <c r="D120" s="115" t="s">
        <v>336</v>
      </c>
      <c r="E120" s="115" t="s">
        <v>180</v>
      </c>
      <c r="F120" s="116">
        <v>0</v>
      </c>
      <c r="G120" s="116">
        <v>0</v>
      </c>
      <c r="H120" s="116">
        <f t="shared" si="2"/>
        <v>0</v>
      </c>
      <c r="I120" s="116">
        <f t="shared" si="2"/>
        <v>0</v>
      </c>
      <c r="J120" s="116">
        <v>0</v>
      </c>
    </row>
    <row r="121" spans="1:10" ht="15">
      <c r="A121" s="266"/>
      <c r="B121" s="248"/>
      <c r="C121" s="117" t="s">
        <v>40</v>
      </c>
      <c r="D121" s="115" t="s">
        <v>336</v>
      </c>
      <c r="E121" s="115" t="s">
        <v>180</v>
      </c>
      <c r="F121" s="116">
        <v>0</v>
      </c>
      <c r="G121" s="116">
        <v>0</v>
      </c>
      <c r="H121" s="116">
        <f t="shared" si="2"/>
        <v>0</v>
      </c>
      <c r="I121" s="116">
        <f t="shared" si="2"/>
        <v>0</v>
      </c>
      <c r="J121" s="116">
        <v>0</v>
      </c>
    </row>
    <row r="122" spans="1:10" ht="15">
      <c r="A122" s="266"/>
      <c r="B122" s="248"/>
      <c r="C122" s="117" t="s">
        <v>41</v>
      </c>
      <c r="D122" s="115" t="s">
        <v>336</v>
      </c>
      <c r="E122" s="115" t="s">
        <v>180</v>
      </c>
      <c r="F122" s="116">
        <v>542.30481</v>
      </c>
      <c r="G122" s="116">
        <v>5503.75396</v>
      </c>
      <c r="H122" s="116">
        <f>5103.03206+136.7219</f>
        <v>5239.75396</v>
      </c>
      <c r="I122" s="116">
        <f>5103.03206+136.7219</f>
        <v>5239.75396</v>
      </c>
      <c r="J122" s="116">
        <v>5035.9928199999995</v>
      </c>
    </row>
    <row r="123" spans="1:10" ht="15">
      <c r="A123" s="266"/>
      <c r="B123" s="248"/>
      <c r="C123" s="117" t="s">
        <v>36</v>
      </c>
      <c r="D123" s="115" t="s">
        <v>336</v>
      </c>
      <c r="E123" s="115" t="s">
        <v>180</v>
      </c>
      <c r="F123" s="116">
        <v>0</v>
      </c>
      <c r="G123" s="116">
        <v>0</v>
      </c>
      <c r="H123" s="116">
        <f t="shared" si="2"/>
        <v>0</v>
      </c>
      <c r="I123" s="116">
        <f t="shared" si="2"/>
        <v>0</v>
      </c>
      <c r="J123" s="116">
        <v>0</v>
      </c>
    </row>
    <row r="124" spans="1:10" ht="15">
      <c r="A124" s="266"/>
      <c r="B124" s="249"/>
      <c r="C124" s="117" t="s">
        <v>43</v>
      </c>
      <c r="D124" s="115" t="s">
        <v>336</v>
      </c>
      <c r="E124" s="115" t="s">
        <v>180</v>
      </c>
      <c r="F124" s="116">
        <v>0</v>
      </c>
      <c r="G124" s="116">
        <v>0</v>
      </c>
      <c r="H124" s="116">
        <f t="shared" si="2"/>
        <v>0</v>
      </c>
      <c r="I124" s="116">
        <f t="shared" si="2"/>
        <v>0</v>
      </c>
      <c r="J124" s="116">
        <v>0</v>
      </c>
    </row>
  </sheetData>
  <sheetProtection/>
  <mergeCells count="44">
    <mergeCell ref="A3:I3"/>
    <mergeCell ref="A5:A6"/>
    <mergeCell ref="B5:B6"/>
    <mergeCell ref="C5:C6"/>
    <mergeCell ref="D5:E5"/>
    <mergeCell ref="F5:I5"/>
    <mergeCell ref="A8:A13"/>
    <mergeCell ref="B8:B13"/>
    <mergeCell ref="A14:A19"/>
    <mergeCell ref="B14:B19"/>
    <mergeCell ref="A20:A25"/>
    <mergeCell ref="B20:B25"/>
    <mergeCell ref="A26:A31"/>
    <mergeCell ref="B26:B31"/>
    <mergeCell ref="A33:A39"/>
    <mergeCell ref="B33:B39"/>
    <mergeCell ref="A40:A46"/>
    <mergeCell ref="B40:B46"/>
    <mergeCell ref="A47:A52"/>
    <mergeCell ref="B47:B52"/>
    <mergeCell ref="A53:A58"/>
    <mergeCell ref="B53:B58"/>
    <mergeCell ref="A59:A64"/>
    <mergeCell ref="B59:B64"/>
    <mergeCell ref="A65:A70"/>
    <mergeCell ref="B65:B70"/>
    <mergeCell ref="A71:A76"/>
    <mergeCell ref="B71:B76"/>
    <mergeCell ref="A77:A82"/>
    <mergeCell ref="B77:B82"/>
    <mergeCell ref="A83:A88"/>
    <mergeCell ref="B83:B88"/>
    <mergeCell ref="A89:A94"/>
    <mergeCell ref="B89:B94"/>
    <mergeCell ref="A95:A100"/>
    <mergeCell ref="B95:B100"/>
    <mergeCell ref="A119:A124"/>
    <mergeCell ref="B119:B124"/>
    <mergeCell ref="A101:A106"/>
    <mergeCell ref="B101:B106"/>
    <mergeCell ref="A107:A112"/>
    <mergeCell ref="B107:B112"/>
    <mergeCell ref="A113:A118"/>
    <mergeCell ref="B113:B1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2018-12-28T04:27:26Z</cp:lastPrinted>
  <dcterms:created xsi:type="dcterms:W3CDTF">2011-03-10T10:26:24Z</dcterms:created>
  <dcterms:modified xsi:type="dcterms:W3CDTF">2019-04-18T02:44:53Z</dcterms:modified>
  <cp:category/>
  <cp:version/>
  <cp:contentType/>
  <cp:contentStatus/>
</cp:coreProperties>
</file>